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F:\Переделать\"/>
    </mc:Choice>
  </mc:AlternateContent>
  <bookViews>
    <workbookView xWindow="0" yWindow="0" windowWidth="24240" windowHeight="12435" activeTab="8"/>
  </bookViews>
  <sheets>
    <sheet name="1ОиДинфоб (2)" sheetId="10" r:id="rId1"/>
    <sheet name="1ОиДинфоб" sheetId="1" r:id="rId2"/>
    <sheet name="2КомфУслНал" sheetId="4" r:id="rId3"/>
    <sheet name="2КомУслОц" sheetId="2" r:id="rId4"/>
    <sheet name="3УслДостИнвНал" sheetId="5" r:id="rId5"/>
    <sheet name="3УслДостИнвОц" sheetId="3" r:id="rId6"/>
    <sheet name="4ДобрВежл" sheetId="6" r:id="rId7"/>
    <sheet name="5УдовлУсл" sheetId="7" r:id="rId8"/>
    <sheet name="Интегр" sheetId="8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7" l="1"/>
  <c r="F4" i="7"/>
  <c r="O5" i="3" l="1"/>
  <c r="O6" i="3"/>
  <c r="O7" i="3"/>
  <c r="O8" i="3"/>
  <c r="O9" i="3"/>
  <c r="O10" i="3"/>
  <c r="O11" i="3"/>
  <c r="O12" i="3"/>
  <c r="O13" i="3"/>
  <c r="O4" i="3"/>
  <c r="E29" i="8" l="1"/>
  <c r="F29" i="8"/>
  <c r="G29" i="8"/>
  <c r="H29" i="8"/>
  <c r="I29" i="8"/>
  <c r="D29" i="8"/>
  <c r="O5" i="7"/>
  <c r="O6" i="7"/>
  <c r="O7" i="7"/>
  <c r="O8" i="7"/>
  <c r="O9" i="7"/>
  <c r="O10" i="7"/>
  <c r="O11" i="7"/>
  <c r="O12" i="7"/>
  <c r="O13" i="7"/>
  <c r="O4" i="7"/>
  <c r="K5" i="7"/>
  <c r="K6" i="7"/>
  <c r="K7" i="7"/>
  <c r="K8" i="7"/>
  <c r="K9" i="7"/>
  <c r="K10" i="7"/>
  <c r="K11" i="7"/>
  <c r="K12" i="7"/>
  <c r="K13" i="7"/>
  <c r="K4" i="7"/>
  <c r="G5" i="7"/>
  <c r="G6" i="7"/>
  <c r="G7" i="7"/>
  <c r="G8" i="7"/>
  <c r="G9" i="7"/>
  <c r="G10" i="7"/>
  <c r="G11" i="7"/>
  <c r="G12" i="7"/>
  <c r="G13" i="7"/>
  <c r="G4" i="7"/>
  <c r="T7" i="8" l="1"/>
  <c r="T8" i="8"/>
  <c r="T9" i="8"/>
  <c r="T10" i="8"/>
  <c r="T6" i="8"/>
  <c r="T13" i="8"/>
  <c r="T12" i="8"/>
  <c r="T5" i="8"/>
  <c r="T11" i="8"/>
  <c r="N7" i="8"/>
  <c r="N8" i="8"/>
  <c r="N9" i="8"/>
  <c r="N10" i="8"/>
  <c r="N6" i="8"/>
  <c r="N13" i="8"/>
  <c r="N12" i="8"/>
  <c r="N5" i="8"/>
  <c r="N11" i="8"/>
  <c r="M7" i="8"/>
  <c r="M8" i="8"/>
  <c r="M9" i="8"/>
  <c r="M10" i="8"/>
  <c r="M6" i="8"/>
  <c r="M13" i="8"/>
  <c r="M12" i="8"/>
  <c r="M5" i="8"/>
  <c r="L7" i="8"/>
  <c r="L8" i="8"/>
  <c r="L9" i="8"/>
  <c r="L10" i="8"/>
  <c r="L6" i="8"/>
  <c r="L13" i="8"/>
  <c r="L12" i="8"/>
  <c r="L5" i="8"/>
  <c r="L11" i="8"/>
  <c r="F7" i="8"/>
  <c r="F8" i="8"/>
  <c r="F9" i="8"/>
  <c r="F10" i="8"/>
  <c r="F6" i="8"/>
  <c r="F13" i="8"/>
  <c r="F12" i="8"/>
  <c r="F5" i="8"/>
  <c r="F11" i="8"/>
  <c r="E7" i="8"/>
  <c r="E8" i="8"/>
  <c r="E9" i="8"/>
  <c r="E10" i="8"/>
  <c r="E6" i="8"/>
  <c r="E13" i="8"/>
  <c r="E12" i="8"/>
  <c r="E5" i="8"/>
  <c r="E11" i="8"/>
  <c r="Q13" i="10" l="1"/>
  <c r="R13" i="10" s="1"/>
  <c r="K13" i="10"/>
  <c r="L13" i="10" s="1"/>
  <c r="H13" i="10"/>
  <c r="I13" i="10" s="1"/>
  <c r="Q12" i="10"/>
  <c r="R12" i="10" s="1"/>
  <c r="K12" i="10"/>
  <c r="L12" i="10" s="1"/>
  <c r="I12" i="10"/>
  <c r="R11" i="10"/>
  <c r="Q11" i="10"/>
  <c r="K11" i="10"/>
  <c r="L11" i="10" s="1"/>
  <c r="I11" i="10"/>
  <c r="R10" i="10"/>
  <c r="K10" i="10"/>
  <c r="L10" i="10" s="1"/>
  <c r="H10" i="10"/>
  <c r="I10" i="10" s="1"/>
  <c r="Q9" i="10"/>
  <c r="R9" i="10" s="1"/>
  <c r="K9" i="10"/>
  <c r="L9" i="10" s="1"/>
  <c r="I9" i="10"/>
  <c r="R8" i="10"/>
  <c r="K8" i="10"/>
  <c r="L8" i="10" s="1"/>
  <c r="I8" i="10"/>
  <c r="Q7" i="10"/>
  <c r="R7" i="10" s="1"/>
  <c r="K7" i="10"/>
  <c r="L7" i="10" s="1"/>
  <c r="I7" i="10"/>
  <c r="H7" i="10"/>
  <c r="Q6" i="10"/>
  <c r="R6" i="10" s="1"/>
  <c r="K6" i="10"/>
  <c r="L6" i="10" s="1"/>
  <c r="I6" i="10"/>
  <c r="Q5" i="10"/>
  <c r="R5" i="10" s="1"/>
  <c r="K5" i="10"/>
  <c r="L5" i="10" s="1"/>
  <c r="I5" i="10"/>
  <c r="Q4" i="10"/>
  <c r="R4" i="10" s="1"/>
  <c r="K4" i="10"/>
  <c r="L4" i="10" s="1"/>
  <c r="I4" i="10"/>
  <c r="S3" i="10"/>
  <c r="S6" i="10" l="1"/>
  <c r="S7" i="10"/>
  <c r="S13" i="10"/>
  <c r="S5" i="10"/>
  <c r="S11" i="10"/>
  <c r="S12" i="10"/>
  <c r="S10" i="10"/>
  <c r="S8" i="10"/>
  <c r="S4" i="10"/>
  <c r="S9" i="10"/>
  <c r="I7" i="8"/>
  <c r="I8" i="8"/>
  <c r="I9" i="8"/>
  <c r="I10" i="8"/>
  <c r="I6" i="8"/>
  <c r="I13" i="8"/>
  <c r="I12" i="8"/>
  <c r="I5" i="8"/>
  <c r="I11" i="8"/>
  <c r="F4" i="2" l="1"/>
  <c r="J4" i="2"/>
  <c r="K4" i="2"/>
  <c r="E5" i="2"/>
  <c r="F5" i="2"/>
  <c r="I5" i="2"/>
  <c r="J5" i="2"/>
  <c r="K5" i="2"/>
  <c r="E6" i="2"/>
  <c r="F6" i="2"/>
  <c r="J6" i="2"/>
  <c r="E7" i="2"/>
  <c r="F7" i="2"/>
  <c r="J7" i="2"/>
  <c r="J8" i="8" s="1"/>
  <c r="K8" i="8" s="1"/>
  <c r="K7" i="2"/>
  <c r="E8" i="2"/>
  <c r="F8" i="2"/>
  <c r="J8" i="2"/>
  <c r="J9" i="8" s="1"/>
  <c r="K9" i="8" s="1"/>
  <c r="E9" i="2"/>
  <c r="F9" i="2"/>
  <c r="J9" i="2"/>
  <c r="J10" i="8" s="1"/>
  <c r="K10" i="8" s="1"/>
  <c r="K9" i="2"/>
  <c r="E10" i="2"/>
  <c r="F10" i="2"/>
  <c r="J10" i="2"/>
  <c r="J6" i="8" s="1"/>
  <c r="K6" i="8" s="1"/>
  <c r="K10" i="2" l="1"/>
  <c r="K8" i="2"/>
  <c r="K6" i="2"/>
  <c r="J7" i="8"/>
  <c r="K7" i="8" s="1"/>
  <c r="G13" i="8"/>
  <c r="G12" i="8"/>
  <c r="G5" i="8"/>
  <c r="G11" i="8"/>
  <c r="I13" i="3"/>
  <c r="M11" i="8" s="1"/>
  <c r="H5" i="3"/>
  <c r="H6" i="3"/>
  <c r="H7" i="3"/>
  <c r="H8" i="3"/>
  <c r="H9" i="3"/>
  <c r="H10" i="3"/>
  <c r="I10" i="3" s="1"/>
  <c r="H11" i="3"/>
  <c r="I11" i="3" s="1"/>
  <c r="H12" i="3"/>
  <c r="I12" i="3" s="1"/>
  <c r="H4" i="3"/>
  <c r="F12" i="3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E13" i="3"/>
  <c r="F13" i="3" s="1"/>
  <c r="E4" i="3"/>
  <c r="R9" i="5"/>
  <c r="R10" i="5"/>
  <c r="R11" i="5"/>
  <c r="R12" i="5"/>
  <c r="K9" i="5"/>
  <c r="K10" i="5"/>
  <c r="K11" i="5"/>
  <c r="K12" i="5"/>
  <c r="F11" i="2"/>
  <c r="F12" i="2"/>
  <c r="F13" i="2"/>
  <c r="F14" i="2"/>
  <c r="E11" i="2"/>
  <c r="E12" i="2"/>
  <c r="E13" i="2"/>
  <c r="E14" i="2"/>
  <c r="L9" i="4"/>
  <c r="L10" i="4"/>
  <c r="L11" i="4"/>
  <c r="L12" i="4"/>
  <c r="H5" i="8" l="1"/>
  <c r="H11" i="8"/>
  <c r="H13" i="8"/>
  <c r="H12" i="8"/>
  <c r="N10" i="7"/>
  <c r="V13" i="8" s="1"/>
  <c r="V12" i="8"/>
  <c r="N12" i="7"/>
  <c r="V5" i="8" s="1"/>
  <c r="V11" i="8"/>
  <c r="U11" i="8"/>
  <c r="J10" i="7"/>
  <c r="U13" i="8" s="1"/>
  <c r="J11" i="7"/>
  <c r="U12" i="8" s="1"/>
  <c r="J12" i="7"/>
  <c r="U5" i="8" s="1"/>
  <c r="F10" i="7"/>
  <c r="F11" i="7"/>
  <c r="F12" i="7"/>
  <c r="P10" i="6"/>
  <c r="R13" i="8" s="1"/>
  <c r="O11" i="6"/>
  <c r="P11" i="6" s="1"/>
  <c r="R12" i="8" s="1"/>
  <c r="O12" i="6"/>
  <c r="P12" i="6" s="1"/>
  <c r="R5" i="8" s="1"/>
  <c r="O13" i="6"/>
  <c r="P13" i="6" s="1"/>
  <c r="R11" i="8" s="1"/>
  <c r="L11" i="6"/>
  <c r="Q12" i="8" s="1"/>
  <c r="L10" i="6"/>
  <c r="Q13" i="8" s="1"/>
  <c r="K12" i="6"/>
  <c r="L12" i="6" s="1"/>
  <c r="Q5" i="8" s="1"/>
  <c r="K13" i="6"/>
  <c r="L13" i="6" s="1"/>
  <c r="Q11" i="8" s="1"/>
  <c r="H13" i="6"/>
  <c r="P11" i="8" s="1"/>
  <c r="G10" i="6"/>
  <c r="H10" i="6" s="1"/>
  <c r="P13" i="8" s="1"/>
  <c r="G11" i="6"/>
  <c r="H11" i="6" s="1"/>
  <c r="P12" i="8" s="1"/>
  <c r="G12" i="6"/>
  <c r="H12" i="6" s="1"/>
  <c r="P5" i="8" s="1"/>
  <c r="L10" i="3"/>
  <c r="M10" i="3" s="1"/>
  <c r="O13" i="8" s="1"/>
  <c r="L11" i="3"/>
  <c r="M11" i="3" s="1"/>
  <c r="N11" i="3" s="1"/>
  <c r="L12" i="3"/>
  <c r="M12" i="3" s="1"/>
  <c r="L13" i="3"/>
  <c r="M13" i="3" s="1"/>
  <c r="J13" i="2"/>
  <c r="J5" i="8" s="1"/>
  <c r="K5" i="8" s="1"/>
  <c r="J14" i="2"/>
  <c r="J11" i="8" s="1"/>
  <c r="K11" i="8" s="1"/>
  <c r="J11" i="2"/>
  <c r="J12" i="2"/>
  <c r="K12" i="2" l="1"/>
  <c r="J12" i="8"/>
  <c r="K12" i="8" s="1"/>
  <c r="K11" i="2"/>
  <c r="J13" i="8"/>
  <c r="K13" i="8" s="1"/>
  <c r="P12" i="7"/>
  <c r="P11" i="7"/>
  <c r="P13" i="7"/>
  <c r="W13" i="8"/>
  <c r="P10" i="7"/>
  <c r="W11" i="8"/>
  <c r="W5" i="8"/>
  <c r="W12" i="8"/>
  <c r="Q11" i="6"/>
  <c r="Q12" i="6"/>
  <c r="Q10" i="6"/>
  <c r="S13" i="8"/>
  <c r="D13" i="8" s="1"/>
  <c r="S11" i="8"/>
  <c r="S5" i="8"/>
  <c r="S12" i="8"/>
  <c r="Q13" i="6"/>
  <c r="N12" i="3"/>
  <c r="O5" i="8"/>
  <c r="O11" i="8"/>
  <c r="N13" i="3"/>
  <c r="O12" i="8"/>
  <c r="N10" i="3"/>
  <c r="K13" i="2"/>
  <c r="K14" i="2"/>
  <c r="L9" i="3"/>
  <c r="M9" i="3" s="1"/>
  <c r="V8" i="8"/>
  <c r="V10" i="8"/>
  <c r="I4" i="8"/>
  <c r="V4" i="8"/>
  <c r="V7" i="8"/>
  <c r="N6" i="7"/>
  <c r="N7" i="7"/>
  <c r="V9" i="8" s="1"/>
  <c r="T4" i="8"/>
  <c r="U4" i="8"/>
  <c r="J5" i="7"/>
  <c r="U7" i="8" s="1"/>
  <c r="U8" i="8"/>
  <c r="F7" i="7"/>
  <c r="U9" i="8"/>
  <c r="J8" i="7"/>
  <c r="U10" i="8" s="1"/>
  <c r="F9" i="7"/>
  <c r="U6" i="8"/>
  <c r="V6" i="8"/>
  <c r="O3" i="7"/>
  <c r="K3" i="7"/>
  <c r="G3" i="7"/>
  <c r="O5" i="6"/>
  <c r="P5" i="6" s="1"/>
  <c r="R7" i="8" s="1"/>
  <c r="O6" i="6"/>
  <c r="P6" i="6" s="1"/>
  <c r="R8" i="8" s="1"/>
  <c r="O7" i="6"/>
  <c r="P7" i="6" s="1"/>
  <c r="R9" i="8" s="1"/>
  <c r="P8" i="6"/>
  <c r="R10" i="8" s="1"/>
  <c r="P9" i="6"/>
  <c r="R6" i="8" s="1"/>
  <c r="P4" i="6"/>
  <c r="R4" i="8" s="1"/>
  <c r="K5" i="6"/>
  <c r="L5" i="6" s="1"/>
  <c r="K6" i="6"/>
  <c r="L6" i="6" s="1"/>
  <c r="Q8" i="8" s="1"/>
  <c r="K7" i="6"/>
  <c r="L7" i="6" s="1"/>
  <c r="Q9" i="8" s="1"/>
  <c r="L8" i="6"/>
  <c r="Q10" i="8" s="1"/>
  <c r="K9" i="6"/>
  <c r="L9" i="6" s="1"/>
  <c r="Q6" i="8" s="1"/>
  <c r="K4" i="6"/>
  <c r="L4" i="6" s="1"/>
  <c r="Q4" i="8" s="1"/>
  <c r="G5" i="6"/>
  <c r="H5" i="6" s="1"/>
  <c r="P7" i="8" s="1"/>
  <c r="G6" i="6"/>
  <c r="H6" i="6" s="1"/>
  <c r="P8" i="8" s="1"/>
  <c r="G7" i="6"/>
  <c r="H7" i="6" s="1"/>
  <c r="P9" i="8" s="1"/>
  <c r="G8" i="6"/>
  <c r="H8" i="6" s="1"/>
  <c r="P10" i="8" s="1"/>
  <c r="H9" i="6"/>
  <c r="P6" i="8" s="1"/>
  <c r="G4" i="6"/>
  <c r="H4" i="6" s="1"/>
  <c r="P4" i="8" s="1"/>
  <c r="P3" i="6"/>
  <c r="L3" i="6"/>
  <c r="H3" i="6"/>
  <c r="N3" i="3"/>
  <c r="L5" i="3"/>
  <c r="M5" i="3" s="1"/>
  <c r="L6" i="3"/>
  <c r="M6" i="3" s="1"/>
  <c r="L7" i="3"/>
  <c r="M7" i="3" s="1"/>
  <c r="L8" i="3"/>
  <c r="M8" i="3" s="1"/>
  <c r="L4" i="3"/>
  <c r="M4" i="3" s="1"/>
  <c r="M3" i="3"/>
  <c r="I5" i="3"/>
  <c r="I6" i="3"/>
  <c r="I7" i="3"/>
  <c r="I8" i="3"/>
  <c r="I9" i="3"/>
  <c r="I4" i="3"/>
  <c r="M4" i="8" s="1"/>
  <c r="I3" i="3"/>
  <c r="F4" i="3"/>
  <c r="L4" i="8" s="1"/>
  <c r="F3" i="3"/>
  <c r="R4" i="5"/>
  <c r="R5" i="5"/>
  <c r="R6" i="5"/>
  <c r="R7" i="5"/>
  <c r="R8" i="5"/>
  <c r="R3" i="5"/>
  <c r="K4" i="5"/>
  <c r="K5" i="5"/>
  <c r="K6" i="5"/>
  <c r="K7" i="5"/>
  <c r="K8" i="5"/>
  <c r="K3" i="5"/>
  <c r="L4" i="4"/>
  <c r="L5" i="4"/>
  <c r="L6" i="4"/>
  <c r="L7" i="4"/>
  <c r="L8" i="4"/>
  <c r="L3" i="4"/>
  <c r="Q3" i="1"/>
  <c r="G7" i="8"/>
  <c r="G8" i="8"/>
  <c r="G9" i="8"/>
  <c r="G10" i="8"/>
  <c r="G6" i="8"/>
  <c r="G4" i="8"/>
  <c r="F4" i="8"/>
  <c r="Q3" i="6" l="1"/>
  <c r="D12" i="8"/>
  <c r="D5" i="8"/>
  <c r="D11" i="8"/>
  <c r="N5" i="3"/>
  <c r="W8" i="8"/>
  <c r="W10" i="8"/>
  <c r="W9" i="8"/>
  <c r="W4" i="8"/>
  <c r="S4" i="8"/>
  <c r="S8" i="8"/>
  <c r="Q5" i="6"/>
  <c r="Q7" i="8"/>
  <c r="Q4" i="6"/>
  <c r="S6" i="8"/>
  <c r="Q9" i="6"/>
  <c r="Q8" i="6"/>
  <c r="S10" i="8"/>
  <c r="Q7" i="6"/>
  <c r="S9" i="8"/>
  <c r="Q6" i="6"/>
  <c r="O7" i="8"/>
  <c r="N4" i="8"/>
  <c r="O4" i="8" s="1"/>
  <c r="N4" i="3"/>
  <c r="N7" i="3"/>
  <c r="N6" i="3"/>
  <c r="O6" i="8"/>
  <c r="N9" i="3"/>
  <c r="N8" i="3"/>
  <c r="O10" i="8"/>
  <c r="O9" i="8"/>
  <c r="O8" i="8"/>
  <c r="J4" i="8"/>
  <c r="K4" i="8" s="1"/>
  <c r="H6" i="8"/>
  <c r="H10" i="8"/>
  <c r="H9" i="8"/>
  <c r="H8" i="8"/>
  <c r="H7" i="8"/>
  <c r="E4" i="8"/>
  <c r="H4" i="8" s="1"/>
  <c r="W6" i="8"/>
  <c r="S7" i="8"/>
  <c r="W7" i="8"/>
  <c r="P4" i="7"/>
  <c r="P8" i="7"/>
  <c r="P6" i="7"/>
  <c r="P9" i="7"/>
  <c r="P5" i="7"/>
  <c r="P7" i="7"/>
  <c r="P3" i="7"/>
  <c r="D10" i="8" l="1"/>
  <c r="D6" i="8"/>
  <c r="D7" i="8"/>
  <c r="D8" i="8"/>
  <c r="D9" i="8"/>
  <c r="D4" i="8"/>
</calcChain>
</file>

<file path=xl/sharedStrings.xml><?xml version="1.0" encoding="utf-8"?>
<sst xmlns="http://schemas.openxmlformats.org/spreadsheetml/2006/main" count="377" uniqueCount="129">
  <si>
    <t>Показатель 1.1</t>
  </si>
  <si>
    <t>1.1.1. Объем информации, размещенной на информационных стендах в помещении организации</t>
  </si>
  <si>
    <t>1.1.2. Объем информации, размещенной на официальном сайте организации</t>
  </si>
  <si>
    <t>Показатель 1.2</t>
  </si>
  <si>
    <t>Количество функционирующих дистанционных способов взаимодействия</t>
  </si>
  <si>
    <t>Значение показателя 1.2</t>
  </si>
  <si>
    <t>Значение показателя 1.2 с учетом значимости</t>
  </si>
  <si>
    <t>Показатель 1.3</t>
  </si>
  <si>
    <t>Число получателей услуг, удовлетворенных качеством, полнотой и доступностью информации о деятельности организации, размещенной на стендах организации</t>
  </si>
  <si>
    <t>Число опрошенных получателей услуг, ответивших на соответствующий вопрос анкеты</t>
  </si>
  <si>
    <t>Число получателей услуг, удовлетворенных качеством, полнотой и доступностью информации о деятельности организации, размещенной на сайте организации</t>
  </si>
  <si>
    <t>Значение показателя 1.3</t>
  </si>
  <si>
    <t>Значение показателя 1 .3 с учетом веса</t>
  </si>
  <si>
    <t>Показатель 2.1 Обеспечение в организации социальной сферы комфортных условий для предоставления услуг</t>
  </si>
  <si>
    <t>2.1.1. Наличие комфортных условий для предоставления услуг</t>
  </si>
  <si>
    <t>Значение показателя 1.1</t>
  </si>
  <si>
    <t xml:space="preserve">Значение показателя 1.1 с учетом значимости </t>
  </si>
  <si>
    <t>Итого по критерию:</t>
  </si>
  <si>
    <t>Количество комфортных условий для предоставления услуг</t>
  </si>
  <si>
    <t>Значение показателя 2.1.1</t>
  </si>
  <si>
    <t>Показатель 2.3 Доля получателей услуг, удовлетворенных комфортностью условий предоставления услуг</t>
  </si>
  <si>
    <t>Значение показателя с учетом значимости</t>
  </si>
  <si>
    <t>Число получателей услуг, удовлетворенных комфортностью предоставления услуг организацией образования</t>
  </si>
  <si>
    <t>Число получателей услуг, опрошенных по данному вопросу</t>
  </si>
  <si>
    <t>Значение показателя 2.3</t>
  </si>
  <si>
    <t>Значение показателя 2.3 с учетом значимости</t>
  </si>
  <si>
    <t>Наличие в образовательных организациях комфортных условий для предоставления услуг</t>
  </si>
  <si>
    <t>Наличие комфортной зоны отдыха (ожидания) оборудованной соответствующей мебелью</t>
  </si>
  <si>
    <t>Наличие и понятность навигации внутри организации</t>
  </si>
  <si>
    <t>Наличие и доступность питьевой воды</t>
  </si>
  <si>
    <t>Наличие и доступность санитарно-гигиенических помещений</t>
  </si>
  <si>
    <t>Санитарное состояние помещений организации</t>
  </si>
  <si>
    <t>Транспортная доступность (доступность общественного транспорта и наличие парковки)</t>
  </si>
  <si>
    <t>Доступность записи на получение услуги (по телефону, с использованием сети «Интернет» на официальном сайте ор</t>
  </si>
  <si>
    <t>Оборудование территории, прилегающей к организации, и ее помещений с учетом доступности для инвалидов:</t>
  </si>
  <si>
    <t>Обеспечение в организации условий доступности, позволяющих инвалидам получать услуги наравне с другими, включая:</t>
  </si>
  <si>
    <t>Наличие специально оборудованных санитарно-гигиенических помещений в организации</t>
  </si>
  <si>
    <t>Наличие сменных кресел-колясок;</t>
  </si>
  <si>
    <t>Наличие адаптированных лифтов, поручней, расширенных дверных проемов;</t>
  </si>
  <si>
    <t>Наличие выделенных стоянок для автотранспортных средств инвалидов;</t>
  </si>
  <si>
    <t>Оборудование входных групп пандусами/подъемными платформами;</t>
  </si>
  <si>
    <t>Дублирование для инвалидов по слуху и зрению звуковой и зрительной информации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</si>
  <si>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</si>
  <si>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Возможность предоставления инвалидам по слуху (слуху и зрению) услуг сурдопереводчика (тифлосурдопереводчика)</t>
  </si>
  <si>
    <t>Наличие альтернативной версии официального сайта организации социальной сферы в сети «Интернет» для инвалидов по зрению</t>
  </si>
  <si>
    <t>Помощь, оказываемая работниками организации, прошедшими необходимое обучение (инструктирование), по сопровождению инвалидов в помещении</t>
  </si>
  <si>
    <t>Наличие возможности предоставления услуги в дистанционном режиме или на дому</t>
  </si>
  <si>
    <t>Показатель 3.1</t>
  </si>
  <si>
    <t>Показатель 3.2</t>
  </si>
  <si>
    <t>Показатель 3.3</t>
  </si>
  <si>
    <t>Количество условий доступности образовательной организации для инвалидов</t>
  </si>
  <si>
    <t>Значение показателя 3.1</t>
  </si>
  <si>
    <t>Значение показателя 3.1 с учетом значимости</t>
  </si>
  <si>
    <t>Количество условий доступности, позволяющих инвалидам получать услуги наравне с другими</t>
  </si>
  <si>
    <t>Значение показателя 3.2</t>
  </si>
  <si>
    <t>Значение показателя 3.2 с учетом значимости</t>
  </si>
  <si>
    <t>Число получателей услуг-инвалидов, удовлетворенных доступностью услуг</t>
  </si>
  <si>
    <t>Число получателей услуг-инвалидов, опрошенных по данному вопросу</t>
  </si>
  <si>
    <t>Значение показателя 3.3</t>
  </si>
  <si>
    <t>Значение показателя 3.3 с учетом значимости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</si>
  <si>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</si>
  <si>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>Число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</t>
  </si>
  <si>
    <t>Значение показателя 4.1</t>
  </si>
  <si>
    <t>Значение показателя 4.1 с учетом значимости</t>
  </si>
  <si>
    <t>Показатель 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</t>
  </si>
  <si>
    <t>Значение показателя 4.2</t>
  </si>
  <si>
    <t>Значение показателя 4.2 с учетом значимости</t>
  </si>
  <si>
    <t>Показатель 4.1 Доля получателей услуг, удовлетворенных доброжелательностью, вежливостью работников организации социальной сферы</t>
  </si>
  <si>
    <t>Показатель 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</si>
  <si>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</si>
  <si>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Значение показателя 4.3</t>
  </si>
  <si>
    <t>Значение показателя 4.3 с учетом значимости</t>
  </si>
  <si>
    <t>Наименование образовательной организации</t>
  </si>
  <si>
    <t>Показатель 5.1 Доля получателей услуг, которые готовы рекомендовать организацию социальной сферы родственникам и знакомым</t>
  </si>
  <si>
    <t>Значение показателя 5.1</t>
  </si>
  <si>
    <t>Показатель 5.2 Доля получателей услуг, удовлетворенных организационными условиями предоставления услуг</t>
  </si>
  <si>
    <t>Число получателей услуг, удовлетворенных организационными условиями предоставления услуг</t>
  </si>
  <si>
    <t>Показатель 5.3 Доля получателей услуг, удовлетворенных в целом условиями оказания услуг в организации</t>
  </si>
  <si>
    <t>Число получателей услуг, удовлетворенных в целом условиями оказания услуг в организации социальной сферы</t>
  </si>
  <si>
    <t>Число получателей услуг, которые готовы рекомендовать организацию родственникам и знакомым</t>
  </si>
  <si>
    <t>Место в рейтинге</t>
  </si>
  <si>
    <t>Муниципальное образование</t>
  </si>
  <si>
    <t>Интегральное значение показателя</t>
  </si>
  <si>
    <t>2 - Показатели, характеризующие комфортность условий предоставления услуг</t>
  </si>
  <si>
    <t>3 - Показатели, характеризующие доступность услуг для инвалидов</t>
  </si>
  <si>
    <t>4 - Показатели, характеризующие доброжелательность, вежливость работников организации</t>
  </si>
  <si>
    <t>5 - Показатели, характеризующие удовлетворенность условиями оказания услуг</t>
  </si>
  <si>
    <t>К1</t>
  </si>
  <si>
    <t>К2</t>
  </si>
  <si>
    <t>К3</t>
  </si>
  <si>
    <t>К4</t>
  </si>
  <si>
    <t>К5</t>
  </si>
  <si>
    <t>1.1</t>
  </si>
  <si>
    <t>1.2</t>
  </si>
  <si>
    <t>1.3</t>
  </si>
  <si>
    <t>1 - Показатели, характеризующие откртость и доступность информации об организации</t>
  </si>
  <si>
    <t>2.1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</si>
  <si>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</si>
  <si>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</si>
  <si>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</si>
  <si>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</si>
  <si>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</si>
  <si>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</si>
  <si>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</si>
  <si>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</si>
  <si>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</si>
  <si>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</si>
  <si>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Шипуновский район</t>
  </si>
  <si>
    <t>МАОУ «Средняя общеобразовательная школа №135»</t>
  </si>
  <si>
    <t xml:space="preserve">МБОУ «Шипуновская средняя общеобразовательная школа №1» </t>
  </si>
  <si>
    <t xml:space="preserve">МБОУ «Шипуновская средняя общеобразовательная школа №2» </t>
  </si>
  <si>
    <t xml:space="preserve">МБОУ «Шипуновская средняя общеобразовательная школа им. А.В. Луначарского» </t>
  </si>
  <si>
    <t xml:space="preserve">МКОУ «Порожненская средняя общеобразовательная школа» </t>
  </si>
  <si>
    <t xml:space="preserve">МКОУ «Родинская средняя общеобразовательная школа» </t>
  </si>
  <si>
    <t xml:space="preserve">МКОУ «Самсоновская средняя общеобразовательная школа» </t>
  </si>
  <si>
    <t xml:space="preserve">МКОУ «Тугозвоновская средняя общеобразовательная школа им. А.Н. Лаврова» </t>
  </si>
  <si>
    <t xml:space="preserve">МКОУ «Урлаповская средняя общеобразовательная школа им. Н.В. Четырина» </t>
  </si>
  <si>
    <t>ЧОУ «Православная школа во имя праведного Иоанна Кронштадтского»</t>
  </si>
  <si>
    <t>г. Барнаул</t>
  </si>
  <si>
    <t>г. Бийск</t>
  </si>
  <si>
    <t>Среднее по региону</t>
  </si>
  <si>
    <t>Значение показателя 5.1 с учетом значимости</t>
  </si>
  <si>
    <t>Значение показателя 5.2</t>
  </si>
  <si>
    <t>Значение показателя 5.2 с учетом значимости</t>
  </si>
  <si>
    <t>Значение показателя 5.3</t>
  </si>
  <si>
    <t>Значение показателя 5.3 с учетом значимости</t>
  </si>
  <si>
    <t>№ п/п</t>
  </si>
  <si>
    <t>Итого:</t>
  </si>
  <si>
    <t>Количество условий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</si>
</sst>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" fontId="0" fillId="0" borderId="0" xfId="0" applyNumberFormat="1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0" xfId="0" applyFill="1"/>
    <xf numFmtId="164" fontId="0" fillId="0" borderId="0" xfId="0" applyNumberFormat="1" applyFill="1"/>
    <xf numFmtId="0" fontId="0" fillId="0" borderId="0" xfId="0" applyNumberFormat="1" applyFill="1"/>
    <xf numFmtId="0" fontId="0" fillId="0" borderId="0" xfId="0" applyFill="1" applyAlignment="1">
      <alignment horizontal="left"/>
    </xf>
    <xf numFmtId="0" fontId="3" fillId="0" borderId="0" xfId="0" applyNumberFormat="1" applyFont="1" applyFill="1"/>
    <xf numFmtId="1" fontId="0" fillId="0" borderId="0" xfId="0" applyNumberFormat="1" applyFill="1"/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164" fontId="5" fillId="0" borderId="1" xfId="0" applyNumberFormat="1" applyFont="1" applyFill="1" applyBorder="1"/>
    <xf numFmtId="164" fontId="4" fillId="0" borderId="1" xfId="0" applyNumberFormat="1" applyFont="1" applyFill="1" applyBorder="1"/>
    <xf numFmtId="0" fontId="4" fillId="0" borderId="1" xfId="0" applyFont="1" applyFill="1" applyBorder="1" applyAlignment="1"/>
    <xf numFmtId="0" fontId="5" fillId="0" borderId="1" xfId="0" applyFont="1" applyFill="1" applyBorder="1"/>
    <xf numFmtId="0" fontId="4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0" fillId="0" borderId="0" xfId="0"/>
    <xf numFmtId="164" fontId="5" fillId="0" borderId="1" xfId="0" applyNumberFormat="1" applyFont="1" applyFill="1" applyBorder="1"/>
    <xf numFmtId="164" fontId="4" fillId="0" borderId="1" xfId="0" applyNumberFormat="1" applyFont="1" applyFill="1" applyBorder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textRotation="90" wrapText="1"/>
    </xf>
    <xf numFmtId="0" fontId="1" fillId="0" borderId="1" xfId="0" applyFont="1" applyBorder="1" applyAlignment="1">
      <alignment horizontal="left" textRotation="90"/>
    </xf>
    <xf numFmtId="0" fontId="1" fillId="0" borderId="1" xfId="0" applyFont="1" applyBorder="1" applyAlignment="1">
      <alignment horizontal="left" textRotation="90" wrapText="1"/>
    </xf>
    <xf numFmtId="2" fontId="1" fillId="0" borderId="1" xfId="0" applyNumberFormat="1" applyFont="1" applyFill="1" applyBorder="1" applyAlignment="1">
      <alignment horizontal="left" textRotation="90" wrapText="1"/>
    </xf>
    <xf numFmtId="2" fontId="1" fillId="0" borderId="1" xfId="0" applyNumberFormat="1" applyFont="1" applyBorder="1" applyAlignment="1">
      <alignment horizontal="left" textRotation="90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textRotation="90" wrapText="1"/>
    </xf>
    <xf numFmtId="2" fontId="1" fillId="0" borderId="2" xfId="0" applyNumberFormat="1" applyFont="1" applyBorder="1" applyAlignment="1">
      <alignment horizontal="left" textRotation="90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 textRotation="90" wrapText="1"/>
    </xf>
    <xf numFmtId="2" fontId="6" fillId="0" borderId="8" xfId="0" applyNumberFormat="1" applyFont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1" fontId="4" fillId="0" borderId="1" xfId="0" applyNumberFormat="1" applyFont="1" applyFill="1" applyBorder="1"/>
    <xf numFmtId="0" fontId="6" fillId="0" borderId="7" xfId="0" applyFont="1" applyBorder="1" applyAlignment="1">
      <alignment horizontal="center" textRotation="90" wrapText="1"/>
    </xf>
    <xf numFmtId="0" fontId="6" fillId="0" borderId="8" xfId="0" applyFont="1" applyBorder="1" applyAlignment="1">
      <alignment horizontal="center" textRotation="90" wrapText="1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" fontId="4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textRotation="90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1" xfId="0" applyFont="1" applyFill="1" applyBorder="1" applyAlignment="1">
      <alignment vertical="top"/>
    </xf>
    <xf numFmtId="0" fontId="1" fillId="0" borderId="1" xfId="0" applyFont="1" applyBorder="1" applyAlignme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sqref="A1:A3"/>
    </sheetView>
  </sheetViews>
  <sheetFormatPr defaultRowHeight="15" x14ac:dyDescent="0.25"/>
  <cols>
    <col min="2" max="2" width="21.140625" customWidth="1"/>
    <col min="3" max="3" width="54.7109375" customWidth="1"/>
    <col min="4" max="7" width="9.140625" style="6"/>
    <col min="10" max="10" width="8.5703125" style="6" customWidth="1"/>
    <col min="13" max="13" width="10.5703125" style="6" customWidth="1"/>
    <col min="14" max="16" width="9.140625" style="6"/>
  </cols>
  <sheetData>
    <row r="1" spans="1:19" x14ac:dyDescent="0.25">
      <c r="A1" s="62" t="s">
        <v>126</v>
      </c>
      <c r="B1" s="63" t="s">
        <v>81</v>
      </c>
      <c r="C1" s="62" t="s">
        <v>72</v>
      </c>
      <c r="D1" s="46" t="s">
        <v>0</v>
      </c>
      <c r="E1" s="47"/>
      <c r="F1" s="47"/>
      <c r="G1" s="47"/>
      <c r="H1" s="47"/>
      <c r="I1" s="48"/>
      <c r="J1" s="46" t="s">
        <v>3</v>
      </c>
      <c r="K1" s="47"/>
      <c r="L1" s="48"/>
      <c r="M1" s="46" t="s">
        <v>7</v>
      </c>
      <c r="N1" s="47"/>
      <c r="O1" s="47"/>
      <c r="P1" s="47"/>
      <c r="Q1" s="47"/>
      <c r="R1" s="47"/>
      <c r="S1" s="52" t="s">
        <v>17</v>
      </c>
    </row>
    <row r="2" spans="1:19" ht="166.5" customHeight="1" x14ac:dyDescent="0.25">
      <c r="A2" s="62"/>
      <c r="B2" s="63"/>
      <c r="C2" s="62"/>
      <c r="D2" s="60" t="s">
        <v>1</v>
      </c>
      <c r="E2" s="61"/>
      <c r="F2" s="60" t="s">
        <v>2</v>
      </c>
      <c r="G2" s="61"/>
      <c r="H2" s="42" t="s">
        <v>15</v>
      </c>
      <c r="I2" s="42" t="s">
        <v>16</v>
      </c>
      <c r="J2" s="41" t="s">
        <v>4</v>
      </c>
      <c r="K2" s="43" t="s">
        <v>5</v>
      </c>
      <c r="L2" s="43" t="s">
        <v>6</v>
      </c>
      <c r="M2" s="44" t="s">
        <v>8</v>
      </c>
      <c r="N2" s="44" t="s">
        <v>9</v>
      </c>
      <c r="O2" s="44" t="s">
        <v>10</v>
      </c>
      <c r="P2" s="44" t="s">
        <v>9</v>
      </c>
      <c r="Q2" s="45" t="s">
        <v>11</v>
      </c>
      <c r="R2" s="53" t="s">
        <v>12</v>
      </c>
      <c r="S2" s="52"/>
    </row>
    <row r="3" spans="1:19" x14ac:dyDescent="0.25">
      <c r="A3" s="62"/>
      <c r="B3" s="63"/>
      <c r="C3" s="62"/>
      <c r="D3" s="39"/>
      <c r="E3" s="39"/>
      <c r="F3" s="39"/>
      <c r="G3" s="39"/>
      <c r="H3" s="40">
        <v>100</v>
      </c>
      <c r="I3" s="40">
        <v>30</v>
      </c>
      <c r="J3" s="39"/>
      <c r="K3" s="40">
        <v>100</v>
      </c>
      <c r="L3" s="40">
        <v>30</v>
      </c>
      <c r="M3" s="39"/>
      <c r="N3" s="39"/>
      <c r="O3" s="39"/>
      <c r="P3" s="39"/>
      <c r="Q3" s="40">
        <v>100</v>
      </c>
      <c r="R3" s="40">
        <v>40</v>
      </c>
      <c r="S3" s="51">
        <f>I3+L3+R3</f>
        <v>100</v>
      </c>
    </row>
    <row r="4" spans="1:19" x14ac:dyDescent="0.25">
      <c r="A4" s="34">
        <v>1</v>
      </c>
      <c r="B4" s="34" t="s">
        <v>118</v>
      </c>
      <c r="C4" s="38" t="s">
        <v>108</v>
      </c>
      <c r="D4" s="16">
        <v>13</v>
      </c>
      <c r="E4" s="16">
        <v>14</v>
      </c>
      <c r="F4" s="16">
        <v>37</v>
      </c>
      <c r="G4" s="16">
        <v>45</v>
      </c>
      <c r="H4" s="37">
        <v>87.2</v>
      </c>
      <c r="I4" s="37">
        <f>H4*0.3</f>
        <v>26.16</v>
      </c>
      <c r="J4" s="16">
        <v>3</v>
      </c>
      <c r="K4" s="34">
        <f t="shared" ref="K4:K13" si="0">IF(J4&lt;=3,J4*30,100)</f>
        <v>90</v>
      </c>
      <c r="L4" s="35">
        <f>K4*0.3</f>
        <v>27</v>
      </c>
      <c r="M4" s="16">
        <v>529</v>
      </c>
      <c r="N4" s="16">
        <v>549</v>
      </c>
      <c r="O4" s="16">
        <v>527</v>
      </c>
      <c r="P4" s="16">
        <v>577</v>
      </c>
      <c r="Q4" s="35">
        <f>0.5*(M4/N4+O4/P4)*100</f>
        <v>93.845750742645365</v>
      </c>
      <c r="R4" s="35">
        <f>Q4*0.4</f>
        <v>37.53830029705815</v>
      </c>
      <c r="S4" s="37">
        <f t="shared" ref="S4:S13" si="1">I4+L4+R4</f>
        <v>90.698300297058154</v>
      </c>
    </row>
    <row r="5" spans="1:19" x14ac:dyDescent="0.25">
      <c r="A5" s="34">
        <v>2</v>
      </c>
      <c r="B5" s="34" t="s">
        <v>107</v>
      </c>
      <c r="C5" s="38" t="s">
        <v>109</v>
      </c>
      <c r="D5" s="16">
        <v>12</v>
      </c>
      <c r="E5" s="16">
        <v>12</v>
      </c>
      <c r="F5" s="16">
        <v>38.5</v>
      </c>
      <c r="G5" s="16">
        <v>42</v>
      </c>
      <c r="H5" s="37">
        <v>95.5</v>
      </c>
      <c r="I5" s="37">
        <f t="shared" ref="I5:I13" si="2">H5*0.3</f>
        <v>28.65</v>
      </c>
      <c r="J5" s="16">
        <v>5</v>
      </c>
      <c r="K5" s="34">
        <f t="shared" si="0"/>
        <v>100</v>
      </c>
      <c r="L5" s="35">
        <f t="shared" ref="L5:L8" si="3">K5*0.3</f>
        <v>30</v>
      </c>
      <c r="M5" s="16">
        <v>376</v>
      </c>
      <c r="N5" s="16">
        <v>393</v>
      </c>
      <c r="O5" s="16">
        <v>289</v>
      </c>
      <c r="P5" s="16">
        <v>310</v>
      </c>
      <c r="Q5" s="35">
        <f t="shared" ref="Q5:Q13" si="4">0.5*(M5/N5+O5/P5)*100</f>
        <v>94.450053353032914</v>
      </c>
      <c r="R5" s="35">
        <f t="shared" ref="R5:R13" si="5">Q5*0.4</f>
        <v>37.780021341213164</v>
      </c>
      <c r="S5" s="37">
        <f t="shared" si="1"/>
        <v>96.430021341213163</v>
      </c>
    </row>
    <row r="6" spans="1:19" x14ac:dyDescent="0.25">
      <c r="A6" s="34">
        <v>3</v>
      </c>
      <c r="B6" s="34" t="s">
        <v>107</v>
      </c>
      <c r="C6" s="38" t="s">
        <v>110</v>
      </c>
      <c r="D6" s="16">
        <v>11</v>
      </c>
      <c r="E6" s="16">
        <v>12</v>
      </c>
      <c r="F6" s="16">
        <v>25</v>
      </c>
      <c r="G6" s="16">
        <v>40</v>
      </c>
      <c r="H6" s="37">
        <v>77.5</v>
      </c>
      <c r="I6" s="37">
        <f t="shared" si="2"/>
        <v>23.25</v>
      </c>
      <c r="J6" s="16">
        <v>3</v>
      </c>
      <c r="K6" s="34">
        <f t="shared" si="0"/>
        <v>90</v>
      </c>
      <c r="L6" s="35">
        <f t="shared" si="3"/>
        <v>27</v>
      </c>
      <c r="M6" s="16">
        <v>204</v>
      </c>
      <c r="N6" s="16">
        <v>205</v>
      </c>
      <c r="O6" s="16">
        <v>44</v>
      </c>
      <c r="P6" s="16">
        <v>47</v>
      </c>
      <c r="Q6" s="35">
        <f t="shared" si="4"/>
        <v>96.564608199273479</v>
      </c>
      <c r="R6" s="35">
        <f t="shared" si="5"/>
        <v>38.625843279709393</v>
      </c>
      <c r="S6" s="37">
        <f t="shared" si="1"/>
        <v>88.875843279709386</v>
      </c>
    </row>
    <row r="7" spans="1:19" x14ac:dyDescent="0.25">
      <c r="A7" s="34">
        <v>4</v>
      </c>
      <c r="B7" s="34" t="s">
        <v>107</v>
      </c>
      <c r="C7" s="38" t="s">
        <v>111</v>
      </c>
      <c r="D7" s="16">
        <v>12</v>
      </c>
      <c r="E7" s="16">
        <v>12</v>
      </c>
      <c r="F7" s="16">
        <v>32.5</v>
      </c>
      <c r="G7" s="16">
        <v>40</v>
      </c>
      <c r="H7" s="35">
        <f t="shared" ref="H5:H13" si="6">0.5*(D7/E7+F7/G7)*100</f>
        <v>90.625</v>
      </c>
      <c r="I7" s="35">
        <f t="shared" si="2"/>
        <v>27.1875</v>
      </c>
      <c r="J7" s="16">
        <v>4</v>
      </c>
      <c r="K7" s="34">
        <f t="shared" si="0"/>
        <v>100</v>
      </c>
      <c r="L7" s="35">
        <f t="shared" si="3"/>
        <v>30</v>
      </c>
      <c r="M7" s="16">
        <v>283</v>
      </c>
      <c r="N7" s="16">
        <v>315</v>
      </c>
      <c r="O7" s="16">
        <v>213</v>
      </c>
      <c r="P7" s="16">
        <v>245</v>
      </c>
      <c r="Q7" s="35">
        <f t="shared" si="4"/>
        <v>88.390022675736972</v>
      </c>
      <c r="R7" s="35">
        <f t="shared" si="5"/>
        <v>35.356009070294789</v>
      </c>
      <c r="S7" s="35">
        <f t="shared" si="1"/>
        <v>92.543509070294789</v>
      </c>
    </row>
    <row r="8" spans="1:19" x14ac:dyDescent="0.25">
      <c r="A8" s="34">
        <v>5</v>
      </c>
      <c r="B8" s="34" t="s">
        <v>107</v>
      </c>
      <c r="C8" s="38" t="s">
        <v>112</v>
      </c>
      <c r="D8" s="16">
        <v>11.5</v>
      </c>
      <c r="E8" s="16">
        <v>12</v>
      </c>
      <c r="F8" s="16">
        <v>37.5</v>
      </c>
      <c r="G8" s="16">
        <v>41</v>
      </c>
      <c r="H8" s="37">
        <v>93.1</v>
      </c>
      <c r="I8" s="37">
        <f t="shared" si="2"/>
        <v>27.929999999999996</v>
      </c>
      <c r="J8" s="16">
        <v>3</v>
      </c>
      <c r="K8" s="34">
        <f t="shared" si="0"/>
        <v>90</v>
      </c>
      <c r="L8" s="35">
        <f t="shared" si="3"/>
        <v>27</v>
      </c>
      <c r="M8" s="16">
        <v>78</v>
      </c>
      <c r="N8" s="16">
        <v>79</v>
      </c>
      <c r="O8" s="16">
        <v>61</v>
      </c>
      <c r="P8" s="16">
        <v>62</v>
      </c>
      <c r="Q8" s="37">
        <v>98.2</v>
      </c>
      <c r="R8" s="37">
        <f t="shared" si="5"/>
        <v>39.28</v>
      </c>
      <c r="S8" s="37">
        <f t="shared" si="1"/>
        <v>94.21</v>
      </c>
    </row>
    <row r="9" spans="1:19" x14ac:dyDescent="0.25">
      <c r="A9" s="34">
        <v>6</v>
      </c>
      <c r="B9" s="34" t="s">
        <v>107</v>
      </c>
      <c r="C9" s="38" t="s">
        <v>113</v>
      </c>
      <c r="D9" s="16">
        <v>12</v>
      </c>
      <c r="E9" s="16">
        <v>12</v>
      </c>
      <c r="F9" s="16">
        <v>27.5</v>
      </c>
      <c r="G9" s="16">
        <v>41</v>
      </c>
      <c r="H9" s="37">
        <v>83.2</v>
      </c>
      <c r="I9" s="37">
        <f t="shared" si="2"/>
        <v>24.96</v>
      </c>
      <c r="J9" s="16">
        <v>4</v>
      </c>
      <c r="K9" s="34">
        <f t="shared" si="0"/>
        <v>100</v>
      </c>
      <c r="L9" s="35">
        <f>K9*0.3</f>
        <v>30</v>
      </c>
      <c r="M9" s="16">
        <v>108</v>
      </c>
      <c r="N9" s="16">
        <v>109</v>
      </c>
      <c r="O9" s="16">
        <v>57</v>
      </c>
      <c r="P9" s="16">
        <v>59</v>
      </c>
      <c r="Q9" s="35">
        <f t="shared" si="4"/>
        <v>97.846369149432434</v>
      </c>
      <c r="R9" s="35">
        <f t="shared" si="5"/>
        <v>39.138547659772975</v>
      </c>
      <c r="S9" s="37">
        <f t="shared" si="1"/>
        <v>94.098547659772976</v>
      </c>
    </row>
    <row r="10" spans="1:19" x14ac:dyDescent="0.25">
      <c r="A10" s="34">
        <v>7</v>
      </c>
      <c r="B10" s="34" t="s">
        <v>107</v>
      </c>
      <c r="C10" s="38" t="s">
        <v>114</v>
      </c>
      <c r="D10" s="16">
        <v>10.5</v>
      </c>
      <c r="E10" s="16">
        <v>12</v>
      </c>
      <c r="F10" s="16">
        <v>8.5</v>
      </c>
      <c r="G10" s="16">
        <v>37</v>
      </c>
      <c r="H10" s="35">
        <f t="shared" si="6"/>
        <v>55.236486486486491</v>
      </c>
      <c r="I10" s="35">
        <f t="shared" si="2"/>
        <v>16.570945945945947</v>
      </c>
      <c r="J10" s="16">
        <v>3</v>
      </c>
      <c r="K10" s="34">
        <f t="shared" si="0"/>
        <v>90</v>
      </c>
      <c r="L10" s="35">
        <f t="shared" ref="L10:L13" si="7">K10*0.3</f>
        <v>27</v>
      </c>
      <c r="M10" s="16">
        <v>89</v>
      </c>
      <c r="N10" s="16">
        <v>95</v>
      </c>
      <c r="O10" s="16">
        <v>48</v>
      </c>
      <c r="P10" s="16">
        <v>51</v>
      </c>
      <c r="Q10" s="37">
        <v>95</v>
      </c>
      <c r="R10" s="37">
        <f t="shared" si="5"/>
        <v>38</v>
      </c>
      <c r="S10" s="37">
        <f t="shared" si="1"/>
        <v>81.570945945945951</v>
      </c>
    </row>
    <row r="11" spans="1:19" x14ac:dyDescent="0.25">
      <c r="A11" s="34">
        <v>8</v>
      </c>
      <c r="B11" s="34" t="s">
        <v>107</v>
      </c>
      <c r="C11" s="38" t="s">
        <v>115</v>
      </c>
      <c r="D11" s="16">
        <v>7</v>
      </c>
      <c r="E11" s="16">
        <v>12</v>
      </c>
      <c r="F11" s="16">
        <v>38.5</v>
      </c>
      <c r="G11" s="16">
        <v>42</v>
      </c>
      <c r="H11" s="37">
        <v>75.8</v>
      </c>
      <c r="I11" s="37">
        <f t="shared" si="2"/>
        <v>22.74</v>
      </c>
      <c r="J11" s="16">
        <v>4</v>
      </c>
      <c r="K11" s="34">
        <f t="shared" si="0"/>
        <v>100</v>
      </c>
      <c r="L11" s="35">
        <f t="shared" si="7"/>
        <v>30</v>
      </c>
      <c r="M11" s="16">
        <v>50</v>
      </c>
      <c r="N11" s="16">
        <v>51</v>
      </c>
      <c r="O11" s="16">
        <v>17</v>
      </c>
      <c r="P11" s="16">
        <v>18</v>
      </c>
      <c r="Q11" s="35">
        <f t="shared" si="4"/>
        <v>96.241830065359466</v>
      </c>
      <c r="R11" s="35">
        <f t="shared" si="5"/>
        <v>38.496732026143789</v>
      </c>
      <c r="S11" s="37">
        <f t="shared" si="1"/>
        <v>91.236732026143784</v>
      </c>
    </row>
    <row r="12" spans="1:19" x14ac:dyDescent="0.25">
      <c r="A12" s="34">
        <v>9</v>
      </c>
      <c r="B12" s="34" t="s">
        <v>107</v>
      </c>
      <c r="C12" s="38" t="s">
        <v>116</v>
      </c>
      <c r="D12" s="16">
        <v>12</v>
      </c>
      <c r="E12" s="16">
        <v>12</v>
      </c>
      <c r="F12" s="16">
        <v>37.5</v>
      </c>
      <c r="G12" s="16">
        <v>41</v>
      </c>
      <c r="H12" s="37">
        <v>95.1</v>
      </c>
      <c r="I12" s="37">
        <f t="shared" si="2"/>
        <v>28.529999999999998</v>
      </c>
      <c r="J12" s="16">
        <v>3</v>
      </c>
      <c r="K12" s="34">
        <f t="shared" si="0"/>
        <v>90</v>
      </c>
      <c r="L12" s="35">
        <f t="shared" si="7"/>
        <v>27</v>
      </c>
      <c r="M12" s="16">
        <v>43</v>
      </c>
      <c r="N12" s="16">
        <v>43</v>
      </c>
      <c r="O12" s="16">
        <v>39</v>
      </c>
      <c r="P12" s="16">
        <v>39</v>
      </c>
      <c r="Q12" s="35">
        <f t="shared" si="4"/>
        <v>100</v>
      </c>
      <c r="R12" s="35">
        <f t="shared" si="5"/>
        <v>40</v>
      </c>
      <c r="S12" s="37">
        <f t="shared" si="1"/>
        <v>95.53</v>
      </c>
    </row>
    <row r="13" spans="1:19" x14ac:dyDescent="0.25">
      <c r="A13" s="34">
        <v>10</v>
      </c>
      <c r="B13" s="34" t="s">
        <v>119</v>
      </c>
      <c r="C13" s="38" t="s">
        <v>117</v>
      </c>
      <c r="D13" s="16">
        <v>11</v>
      </c>
      <c r="E13" s="16">
        <v>12</v>
      </c>
      <c r="F13" s="16">
        <v>35.5</v>
      </c>
      <c r="G13" s="16">
        <v>40</v>
      </c>
      <c r="H13" s="35">
        <f t="shared" si="6"/>
        <v>90.208333333333329</v>
      </c>
      <c r="I13" s="35">
        <f t="shared" si="2"/>
        <v>27.062499999999996</v>
      </c>
      <c r="J13" s="16">
        <v>5</v>
      </c>
      <c r="K13" s="34">
        <f t="shared" si="0"/>
        <v>100</v>
      </c>
      <c r="L13" s="35">
        <f t="shared" si="7"/>
        <v>30</v>
      </c>
      <c r="M13" s="16">
        <v>56</v>
      </c>
      <c r="N13" s="16">
        <v>64</v>
      </c>
      <c r="O13" s="16">
        <v>51</v>
      </c>
      <c r="P13" s="16">
        <v>57</v>
      </c>
      <c r="Q13" s="35">
        <f t="shared" si="4"/>
        <v>88.486842105263165</v>
      </c>
      <c r="R13" s="35">
        <f t="shared" si="5"/>
        <v>35.394736842105267</v>
      </c>
      <c r="S13" s="35">
        <f t="shared" si="1"/>
        <v>92.45723684210526</v>
      </c>
    </row>
  </sheetData>
  <mergeCells count="9">
    <mergeCell ref="A1:A3"/>
    <mergeCell ref="B1:B3"/>
    <mergeCell ref="C1:C3"/>
    <mergeCell ref="D2:E2"/>
    <mergeCell ref="F2:G2"/>
    <mergeCell ref="D1:I1"/>
    <mergeCell ref="J1:L1"/>
    <mergeCell ref="M1:R1"/>
    <mergeCell ref="S1:S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3"/>
  <sheetViews>
    <sheetView workbookViewId="0">
      <selection activeCell="D29" sqref="D29"/>
    </sheetView>
  </sheetViews>
  <sheetFormatPr defaultRowHeight="15" x14ac:dyDescent="0.25"/>
  <cols>
    <col min="2" max="2" width="17.5703125" customWidth="1"/>
    <col min="3" max="3" width="54.7109375" customWidth="1"/>
    <col min="8" max="8" width="8.5703125" customWidth="1"/>
    <col min="11" max="11" width="10.5703125" customWidth="1"/>
  </cols>
  <sheetData>
    <row r="1" spans="1:17" x14ac:dyDescent="0.25">
      <c r="A1" s="62" t="s">
        <v>126</v>
      </c>
      <c r="B1" s="63" t="s">
        <v>81</v>
      </c>
      <c r="C1" s="62" t="s">
        <v>72</v>
      </c>
      <c r="D1" s="54" t="s">
        <v>0</v>
      </c>
      <c r="E1" s="55"/>
      <c r="F1" s="55"/>
      <c r="G1" s="56"/>
      <c r="H1" s="54" t="s">
        <v>3</v>
      </c>
      <c r="I1" s="55"/>
      <c r="J1" s="56"/>
      <c r="K1" s="54" t="s">
        <v>7</v>
      </c>
      <c r="L1" s="55"/>
      <c r="M1" s="55"/>
      <c r="N1" s="55"/>
      <c r="O1" s="55"/>
      <c r="P1" s="56"/>
      <c r="Q1" s="57" t="s">
        <v>17</v>
      </c>
    </row>
    <row r="2" spans="1:17" ht="166.5" customHeight="1" x14ac:dyDescent="0.25">
      <c r="A2" s="62"/>
      <c r="B2" s="63"/>
      <c r="C2" s="62"/>
      <c r="D2" s="43" t="s">
        <v>1</v>
      </c>
      <c r="E2" s="43" t="s">
        <v>2</v>
      </c>
      <c r="F2" s="42" t="s">
        <v>15</v>
      </c>
      <c r="G2" s="42" t="s">
        <v>16</v>
      </c>
      <c r="H2" s="43" t="s">
        <v>4</v>
      </c>
      <c r="I2" s="43" t="s">
        <v>5</v>
      </c>
      <c r="J2" s="43" t="s">
        <v>6</v>
      </c>
      <c r="K2" s="45" t="s">
        <v>8</v>
      </c>
      <c r="L2" s="45" t="s">
        <v>9</v>
      </c>
      <c r="M2" s="45" t="s">
        <v>10</v>
      </c>
      <c r="N2" s="45" t="s">
        <v>9</v>
      </c>
      <c r="O2" s="45" t="s">
        <v>11</v>
      </c>
      <c r="P2" s="45" t="s">
        <v>12</v>
      </c>
      <c r="Q2" s="58"/>
    </row>
    <row r="3" spans="1:17" x14ac:dyDescent="0.25">
      <c r="A3" s="62"/>
      <c r="B3" s="63"/>
      <c r="C3" s="62"/>
      <c r="D3" s="40"/>
      <c r="E3" s="40"/>
      <c r="F3" s="40">
        <v>100</v>
      </c>
      <c r="G3" s="40">
        <v>30</v>
      </c>
      <c r="H3" s="40"/>
      <c r="I3" s="40">
        <v>100</v>
      </c>
      <c r="J3" s="40">
        <v>30</v>
      </c>
      <c r="K3" s="40"/>
      <c r="L3" s="40"/>
      <c r="M3" s="40"/>
      <c r="N3" s="40"/>
      <c r="O3" s="40">
        <v>100</v>
      </c>
      <c r="P3" s="40">
        <v>40</v>
      </c>
      <c r="Q3" s="51">
        <f>G3+J3+P3</f>
        <v>100</v>
      </c>
    </row>
    <row r="4" spans="1:17" x14ac:dyDescent="0.25">
      <c r="A4" s="34">
        <v>1</v>
      </c>
      <c r="B4" s="34" t="s">
        <v>118</v>
      </c>
      <c r="C4" s="38" t="s">
        <v>108</v>
      </c>
      <c r="D4" s="34">
        <v>13</v>
      </c>
      <c r="E4" s="34">
        <v>37</v>
      </c>
      <c r="F4" s="37">
        <v>87.2</v>
      </c>
      <c r="G4" s="37">
        <v>26.2</v>
      </c>
      <c r="H4" s="34">
        <v>3</v>
      </c>
      <c r="I4" s="34">
        <v>90</v>
      </c>
      <c r="J4" s="35">
        <v>27</v>
      </c>
      <c r="K4" s="34">
        <v>529</v>
      </c>
      <c r="L4" s="34">
        <v>549</v>
      </c>
      <c r="M4" s="34">
        <v>527</v>
      </c>
      <c r="N4" s="34">
        <v>577</v>
      </c>
      <c r="O4" s="35">
        <v>93.845750742645365</v>
      </c>
      <c r="P4" s="35">
        <v>37.53830029705815</v>
      </c>
      <c r="Q4" s="37">
        <v>90.7</v>
      </c>
    </row>
    <row r="5" spans="1:17" x14ac:dyDescent="0.25">
      <c r="A5" s="34">
        <v>2</v>
      </c>
      <c r="B5" s="34" t="s">
        <v>107</v>
      </c>
      <c r="C5" s="38" t="s">
        <v>109</v>
      </c>
      <c r="D5" s="34">
        <v>12</v>
      </c>
      <c r="E5" s="34">
        <v>38.5</v>
      </c>
      <c r="F5" s="37">
        <v>95.5</v>
      </c>
      <c r="G5" s="37">
        <v>28.7</v>
      </c>
      <c r="H5" s="34">
        <v>5</v>
      </c>
      <c r="I5" s="34">
        <v>100</v>
      </c>
      <c r="J5" s="35">
        <v>30</v>
      </c>
      <c r="K5" s="34">
        <v>376</v>
      </c>
      <c r="L5" s="34">
        <v>393</v>
      </c>
      <c r="M5" s="34">
        <v>289</v>
      </c>
      <c r="N5" s="34">
        <v>310</v>
      </c>
      <c r="O5" s="35">
        <v>94.450053353032914</v>
      </c>
      <c r="P5" s="35">
        <v>37.780021341213164</v>
      </c>
      <c r="Q5" s="37">
        <v>96.4</v>
      </c>
    </row>
    <row r="6" spans="1:17" x14ac:dyDescent="0.25">
      <c r="A6" s="34">
        <v>3</v>
      </c>
      <c r="B6" s="34" t="s">
        <v>107</v>
      </c>
      <c r="C6" s="38" t="s">
        <v>110</v>
      </c>
      <c r="D6" s="34">
        <v>11</v>
      </c>
      <c r="E6" s="34">
        <v>25</v>
      </c>
      <c r="F6" s="37">
        <v>77.5</v>
      </c>
      <c r="G6" s="37">
        <v>23.3</v>
      </c>
      <c r="H6" s="34">
        <v>3</v>
      </c>
      <c r="I6" s="34">
        <v>90</v>
      </c>
      <c r="J6" s="35">
        <v>27</v>
      </c>
      <c r="K6" s="34">
        <v>204</v>
      </c>
      <c r="L6" s="34">
        <v>205</v>
      </c>
      <c r="M6" s="34">
        <v>44</v>
      </c>
      <c r="N6" s="34">
        <v>47</v>
      </c>
      <c r="O6" s="35">
        <v>96.564608199273479</v>
      </c>
      <c r="P6" s="35">
        <v>38.625843279709393</v>
      </c>
      <c r="Q6" s="37">
        <v>88.9</v>
      </c>
    </row>
    <row r="7" spans="1:17" x14ac:dyDescent="0.25">
      <c r="A7" s="34">
        <v>4</v>
      </c>
      <c r="B7" s="34" t="s">
        <v>107</v>
      </c>
      <c r="C7" s="38" t="s">
        <v>111</v>
      </c>
      <c r="D7" s="34">
        <v>12</v>
      </c>
      <c r="E7" s="34">
        <v>32.5</v>
      </c>
      <c r="F7" s="35">
        <v>90.625</v>
      </c>
      <c r="G7" s="35">
        <v>27.1875</v>
      </c>
      <c r="H7" s="34">
        <v>4</v>
      </c>
      <c r="I7" s="34">
        <v>100</v>
      </c>
      <c r="J7" s="35">
        <v>30</v>
      </c>
      <c r="K7" s="34">
        <v>283</v>
      </c>
      <c r="L7" s="34">
        <v>315</v>
      </c>
      <c r="M7" s="34">
        <v>213</v>
      </c>
      <c r="N7" s="34">
        <v>245</v>
      </c>
      <c r="O7" s="35">
        <v>88.390022675736972</v>
      </c>
      <c r="P7" s="35">
        <v>35.356009070294789</v>
      </c>
      <c r="Q7" s="35">
        <v>92.543509070294789</v>
      </c>
    </row>
    <row r="8" spans="1:17" x14ac:dyDescent="0.25">
      <c r="A8" s="34">
        <v>5</v>
      </c>
      <c r="B8" s="34" t="s">
        <v>107</v>
      </c>
      <c r="C8" s="38" t="s">
        <v>112</v>
      </c>
      <c r="D8" s="34">
        <v>11.5</v>
      </c>
      <c r="E8" s="34">
        <v>37.5</v>
      </c>
      <c r="F8" s="37">
        <v>93.1</v>
      </c>
      <c r="G8" s="37">
        <v>27.9</v>
      </c>
      <c r="H8" s="34">
        <v>3</v>
      </c>
      <c r="I8" s="34">
        <v>90</v>
      </c>
      <c r="J8" s="35">
        <v>27</v>
      </c>
      <c r="K8" s="34">
        <v>78</v>
      </c>
      <c r="L8" s="34">
        <v>79</v>
      </c>
      <c r="M8" s="34">
        <v>61</v>
      </c>
      <c r="N8" s="34">
        <v>62</v>
      </c>
      <c r="O8" s="37">
        <v>98.2</v>
      </c>
      <c r="P8" s="37">
        <v>39.299999999999997</v>
      </c>
      <c r="Q8" s="37">
        <v>94.2</v>
      </c>
    </row>
    <row r="9" spans="1:17" x14ac:dyDescent="0.25">
      <c r="A9" s="34">
        <v>6</v>
      </c>
      <c r="B9" s="34" t="s">
        <v>107</v>
      </c>
      <c r="C9" s="38" t="s">
        <v>113</v>
      </c>
      <c r="D9" s="34">
        <v>12</v>
      </c>
      <c r="E9" s="34">
        <v>27.5</v>
      </c>
      <c r="F9" s="37">
        <v>83.2</v>
      </c>
      <c r="G9" s="37">
        <v>25</v>
      </c>
      <c r="H9" s="34">
        <v>4</v>
      </c>
      <c r="I9" s="34">
        <v>100</v>
      </c>
      <c r="J9" s="35">
        <v>30</v>
      </c>
      <c r="K9" s="34">
        <v>108</v>
      </c>
      <c r="L9" s="34">
        <v>109</v>
      </c>
      <c r="M9" s="34">
        <v>57</v>
      </c>
      <c r="N9" s="34">
        <v>59</v>
      </c>
      <c r="O9" s="35">
        <v>97.846369149432434</v>
      </c>
      <c r="P9" s="35">
        <v>39.138547659772975</v>
      </c>
      <c r="Q9" s="37">
        <v>94.1</v>
      </c>
    </row>
    <row r="10" spans="1:17" x14ac:dyDescent="0.25">
      <c r="A10" s="34">
        <v>7</v>
      </c>
      <c r="B10" s="34" t="s">
        <v>107</v>
      </c>
      <c r="C10" s="38" t="s">
        <v>114</v>
      </c>
      <c r="D10" s="34">
        <v>10.5</v>
      </c>
      <c r="E10" s="34">
        <v>8.5</v>
      </c>
      <c r="F10" s="35">
        <v>55.236486486486491</v>
      </c>
      <c r="G10" s="35">
        <v>16.570945945945947</v>
      </c>
      <c r="H10" s="34">
        <v>3</v>
      </c>
      <c r="I10" s="34">
        <v>90</v>
      </c>
      <c r="J10" s="35">
        <v>27</v>
      </c>
      <c r="K10" s="34">
        <v>89</v>
      </c>
      <c r="L10" s="34">
        <v>95</v>
      </c>
      <c r="M10" s="34">
        <v>48</v>
      </c>
      <c r="N10" s="34">
        <v>51</v>
      </c>
      <c r="O10" s="37">
        <v>95</v>
      </c>
      <c r="P10" s="37">
        <v>38</v>
      </c>
      <c r="Q10" s="37">
        <v>81.599999999999994</v>
      </c>
    </row>
    <row r="11" spans="1:17" x14ac:dyDescent="0.25">
      <c r="A11" s="34">
        <v>8</v>
      </c>
      <c r="B11" s="34" t="s">
        <v>107</v>
      </c>
      <c r="C11" s="38" t="s">
        <v>115</v>
      </c>
      <c r="D11" s="34">
        <v>7</v>
      </c>
      <c r="E11" s="34">
        <v>38.5</v>
      </c>
      <c r="F11" s="37">
        <v>75.8</v>
      </c>
      <c r="G11" s="37">
        <v>22.7</v>
      </c>
      <c r="H11" s="34">
        <v>4</v>
      </c>
      <c r="I11" s="34">
        <v>100</v>
      </c>
      <c r="J11" s="35">
        <v>30</v>
      </c>
      <c r="K11" s="34">
        <v>50</v>
      </c>
      <c r="L11" s="34">
        <v>51</v>
      </c>
      <c r="M11" s="34">
        <v>17</v>
      </c>
      <c r="N11" s="34">
        <v>18</v>
      </c>
      <c r="O11" s="35">
        <v>96.241830065359466</v>
      </c>
      <c r="P11" s="35">
        <v>38.496732026143789</v>
      </c>
      <c r="Q11" s="37">
        <v>91.2</v>
      </c>
    </row>
    <row r="12" spans="1:17" x14ac:dyDescent="0.25">
      <c r="A12" s="34">
        <v>9</v>
      </c>
      <c r="B12" s="34" t="s">
        <v>107</v>
      </c>
      <c r="C12" s="38" t="s">
        <v>116</v>
      </c>
      <c r="D12" s="34">
        <v>12</v>
      </c>
      <c r="E12" s="34">
        <v>37.5</v>
      </c>
      <c r="F12" s="37">
        <v>95.1</v>
      </c>
      <c r="G12" s="37">
        <v>28.5</v>
      </c>
      <c r="H12" s="34">
        <v>3</v>
      </c>
      <c r="I12" s="34">
        <v>90</v>
      </c>
      <c r="J12" s="35">
        <v>27</v>
      </c>
      <c r="K12" s="34">
        <v>43</v>
      </c>
      <c r="L12" s="34">
        <v>43</v>
      </c>
      <c r="M12" s="34">
        <v>39</v>
      </c>
      <c r="N12" s="34">
        <v>39</v>
      </c>
      <c r="O12" s="35">
        <v>100</v>
      </c>
      <c r="P12" s="35">
        <v>40</v>
      </c>
      <c r="Q12" s="37">
        <v>95.5</v>
      </c>
    </row>
    <row r="13" spans="1:17" x14ac:dyDescent="0.25">
      <c r="A13" s="34">
        <v>10</v>
      </c>
      <c r="B13" s="34" t="s">
        <v>119</v>
      </c>
      <c r="C13" s="38" t="s">
        <v>117</v>
      </c>
      <c r="D13" s="34">
        <v>11</v>
      </c>
      <c r="E13" s="34">
        <v>35.5</v>
      </c>
      <c r="F13" s="35">
        <v>90.208333333333329</v>
      </c>
      <c r="G13" s="35">
        <v>27.062499999999996</v>
      </c>
      <c r="H13" s="34">
        <v>5</v>
      </c>
      <c r="I13" s="34">
        <v>100</v>
      </c>
      <c r="J13" s="35">
        <v>30</v>
      </c>
      <c r="K13" s="34">
        <v>56</v>
      </c>
      <c r="L13" s="34">
        <v>64</v>
      </c>
      <c r="M13" s="34">
        <v>51</v>
      </c>
      <c r="N13" s="34">
        <v>57</v>
      </c>
      <c r="O13" s="35">
        <v>88.486842105263165</v>
      </c>
      <c r="P13" s="35">
        <v>35.394736842105267</v>
      </c>
      <c r="Q13" s="35">
        <v>92.45723684210526</v>
      </c>
    </row>
  </sheetData>
  <mergeCells count="7">
    <mergeCell ref="B1:B3"/>
    <mergeCell ref="A1:A3"/>
    <mergeCell ref="C1:C3"/>
    <mergeCell ref="Q1:Q2"/>
    <mergeCell ref="D1:G1"/>
    <mergeCell ref="H1:J1"/>
    <mergeCell ref="K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L12"/>
  <sheetViews>
    <sheetView topLeftCell="B1" workbookViewId="0">
      <selection activeCell="C1" sqref="C1:C2"/>
    </sheetView>
  </sheetViews>
  <sheetFormatPr defaultRowHeight="15" x14ac:dyDescent="0.25"/>
  <cols>
    <col min="1" max="1" width="0" hidden="1" customWidth="1"/>
    <col min="2" max="2" width="8.5703125" customWidth="1"/>
    <col min="3" max="3" width="19.5703125" customWidth="1"/>
    <col min="4" max="4" width="53.42578125" customWidth="1"/>
  </cols>
  <sheetData>
    <row r="1" spans="2:12" ht="30" customHeight="1" x14ac:dyDescent="0.25">
      <c r="B1" s="62" t="s">
        <v>126</v>
      </c>
      <c r="C1" s="63" t="s">
        <v>81</v>
      </c>
      <c r="D1" s="62" t="s">
        <v>72</v>
      </c>
      <c r="E1" s="50" t="s">
        <v>26</v>
      </c>
      <c r="F1" s="50"/>
      <c r="G1" s="50"/>
      <c r="H1" s="50"/>
      <c r="I1" s="50"/>
      <c r="J1" s="50"/>
      <c r="K1" s="50"/>
      <c r="L1" s="50"/>
    </row>
    <row r="2" spans="2:12" ht="150" customHeight="1" x14ac:dyDescent="0.25">
      <c r="B2" s="62"/>
      <c r="C2" s="63"/>
      <c r="D2" s="62"/>
      <c r="E2" s="43" t="s">
        <v>27</v>
      </c>
      <c r="F2" s="43" t="s">
        <v>28</v>
      </c>
      <c r="G2" s="43" t="s">
        <v>29</v>
      </c>
      <c r="H2" s="43" t="s">
        <v>30</v>
      </c>
      <c r="I2" s="43" t="s">
        <v>31</v>
      </c>
      <c r="J2" s="43" t="s">
        <v>32</v>
      </c>
      <c r="K2" s="43" t="s">
        <v>33</v>
      </c>
      <c r="L2" s="66" t="s">
        <v>127</v>
      </c>
    </row>
    <row r="3" spans="2:12" x14ac:dyDescent="0.25">
      <c r="B3" s="34">
        <v>1</v>
      </c>
      <c r="C3" s="34" t="s">
        <v>118</v>
      </c>
      <c r="D3" s="36" t="s">
        <v>108</v>
      </c>
      <c r="E3" s="34">
        <v>1</v>
      </c>
      <c r="F3" s="34">
        <v>1</v>
      </c>
      <c r="G3" s="34">
        <v>1</v>
      </c>
      <c r="H3" s="34">
        <v>1</v>
      </c>
      <c r="I3" s="34">
        <v>1</v>
      </c>
      <c r="J3" s="34">
        <v>1</v>
      </c>
      <c r="K3" s="34">
        <v>1</v>
      </c>
      <c r="L3" s="34">
        <f>SUM(E3:K3)</f>
        <v>7</v>
      </c>
    </row>
    <row r="4" spans="2:12" ht="26.25" x14ac:dyDescent="0.25">
      <c r="B4" s="34">
        <v>2</v>
      </c>
      <c r="C4" s="34" t="s">
        <v>107</v>
      </c>
      <c r="D4" s="4" t="s">
        <v>109</v>
      </c>
      <c r="E4" s="34">
        <v>1</v>
      </c>
      <c r="F4" s="34">
        <v>1</v>
      </c>
      <c r="G4" s="34">
        <v>1</v>
      </c>
      <c r="H4" s="34">
        <v>1</v>
      </c>
      <c r="I4" s="34">
        <v>1</v>
      </c>
      <c r="J4" s="34">
        <v>1</v>
      </c>
      <c r="K4" s="34">
        <v>1</v>
      </c>
      <c r="L4" s="34">
        <f t="shared" ref="L4:L12" si="0">SUM(E4:K4)</f>
        <v>7</v>
      </c>
    </row>
    <row r="5" spans="2:12" ht="26.25" x14ac:dyDescent="0.25">
      <c r="B5" s="34">
        <v>3</v>
      </c>
      <c r="C5" s="34" t="s">
        <v>107</v>
      </c>
      <c r="D5" s="4" t="s">
        <v>110</v>
      </c>
      <c r="E5" s="34">
        <v>1</v>
      </c>
      <c r="F5" s="34">
        <v>1</v>
      </c>
      <c r="G5" s="34">
        <v>1</v>
      </c>
      <c r="H5" s="34">
        <v>1</v>
      </c>
      <c r="I5" s="34">
        <v>1</v>
      </c>
      <c r="J5" s="34">
        <v>1</v>
      </c>
      <c r="K5" s="34">
        <v>1</v>
      </c>
      <c r="L5" s="34">
        <f t="shared" si="0"/>
        <v>7</v>
      </c>
    </row>
    <row r="6" spans="2:12" ht="26.25" x14ac:dyDescent="0.25">
      <c r="B6" s="34">
        <v>4</v>
      </c>
      <c r="C6" s="34" t="s">
        <v>107</v>
      </c>
      <c r="D6" s="4" t="s">
        <v>111</v>
      </c>
      <c r="E6" s="34">
        <v>1</v>
      </c>
      <c r="F6" s="34">
        <v>1</v>
      </c>
      <c r="G6" s="34">
        <v>1</v>
      </c>
      <c r="H6" s="34">
        <v>1</v>
      </c>
      <c r="I6" s="34">
        <v>1</v>
      </c>
      <c r="J6" s="34">
        <v>1</v>
      </c>
      <c r="K6" s="34">
        <v>1</v>
      </c>
      <c r="L6" s="34">
        <f t="shared" si="0"/>
        <v>7</v>
      </c>
    </row>
    <row r="7" spans="2:12" x14ac:dyDescent="0.25">
      <c r="B7" s="34">
        <v>5</v>
      </c>
      <c r="C7" s="34" t="s">
        <v>107</v>
      </c>
      <c r="D7" s="4" t="s">
        <v>112</v>
      </c>
      <c r="E7" s="34">
        <v>1</v>
      </c>
      <c r="F7" s="34">
        <v>1</v>
      </c>
      <c r="G7" s="34">
        <v>1</v>
      </c>
      <c r="H7" s="34">
        <v>1</v>
      </c>
      <c r="I7" s="34">
        <v>1</v>
      </c>
      <c r="J7" s="34">
        <v>0</v>
      </c>
      <c r="K7" s="34">
        <v>1</v>
      </c>
      <c r="L7" s="34">
        <f t="shared" si="0"/>
        <v>6</v>
      </c>
    </row>
    <row r="8" spans="2:12" x14ac:dyDescent="0.25">
      <c r="B8" s="34">
        <v>6</v>
      </c>
      <c r="C8" s="34" t="s">
        <v>107</v>
      </c>
      <c r="D8" s="4" t="s">
        <v>113</v>
      </c>
      <c r="E8" s="34">
        <v>1</v>
      </c>
      <c r="F8" s="34">
        <v>1</v>
      </c>
      <c r="G8" s="34">
        <v>1</v>
      </c>
      <c r="H8" s="34">
        <v>1</v>
      </c>
      <c r="I8" s="34">
        <v>1</v>
      </c>
      <c r="J8" s="34">
        <v>1</v>
      </c>
      <c r="K8" s="34">
        <v>1</v>
      </c>
      <c r="L8" s="34">
        <f t="shared" si="0"/>
        <v>7</v>
      </c>
    </row>
    <row r="9" spans="2:12" x14ac:dyDescent="0.25">
      <c r="B9" s="34">
        <v>7</v>
      </c>
      <c r="C9" s="34" t="s">
        <v>107</v>
      </c>
      <c r="D9" s="4" t="s">
        <v>114</v>
      </c>
      <c r="E9" s="34">
        <v>1</v>
      </c>
      <c r="F9" s="34">
        <v>1</v>
      </c>
      <c r="G9" s="34">
        <v>1</v>
      </c>
      <c r="H9" s="34">
        <v>1</v>
      </c>
      <c r="I9" s="34">
        <v>1</v>
      </c>
      <c r="J9" s="34">
        <v>1</v>
      </c>
      <c r="K9" s="34">
        <v>1</v>
      </c>
      <c r="L9" s="34">
        <f t="shared" si="0"/>
        <v>7</v>
      </c>
    </row>
    <row r="10" spans="2:12" ht="30" x14ac:dyDescent="0.25">
      <c r="B10" s="34">
        <v>8</v>
      </c>
      <c r="C10" s="34" t="s">
        <v>107</v>
      </c>
      <c r="D10" s="36" t="s">
        <v>115</v>
      </c>
      <c r="E10" s="34">
        <v>1</v>
      </c>
      <c r="F10" s="34">
        <v>1</v>
      </c>
      <c r="G10" s="34">
        <v>1</v>
      </c>
      <c r="H10" s="34">
        <v>1</v>
      </c>
      <c r="I10" s="34">
        <v>1</v>
      </c>
      <c r="J10" s="34">
        <v>1</v>
      </c>
      <c r="K10" s="34">
        <v>1</v>
      </c>
      <c r="L10" s="34">
        <f t="shared" si="0"/>
        <v>7</v>
      </c>
    </row>
    <row r="11" spans="2:12" ht="30" x14ac:dyDescent="0.25">
      <c r="B11" s="34">
        <v>9</v>
      </c>
      <c r="C11" s="34" t="s">
        <v>107</v>
      </c>
      <c r="D11" s="36" t="s">
        <v>116</v>
      </c>
      <c r="E11" s="34">
        <v>1</v>
      </c>
      <c r="F11" s="34">
        <v>1</v>
      </c>
      <c r="G11" s="34">
        <v>1</v>
      </c>
      <c r="H11" s="34">
        <v>1</v>
      </c>
      <c r="I11" s="34">
        <v>1</v>
      </c>
      <c r="J11" s="34">
        <v>1</v>
      </c>
      <c r="K11" s="34">
        <v>1</v>
      </c>
      <c r="L11" s="34">
        <f t="shared" si="0"/>
        <v>7</v>
      </c>
    </row>
    <row r="12" spans="2:12" ht="30" x14ac:dyDescent="0.25">
      <c r="B12" s="34">
        <v>10</v>
      </c>
      <c r="C12" s="34" t="s">
        <v>119</v>
      </c>
      <c r="D12" s="36" t="s">
        <v>117</v>
      </c>
      <c r="E12" s="34">
        <v>1</v>
      </c>
      <c r="F12" s="34">
        <v>1</v>
      </c>
      <c r="G12" s="34">
        <v>1</v>
      </c>
      <c r="H12" s="34">
        <v>1</v>
      </c>
      <c r="I12" s="34">
        <v>1</v>
      </c>
      <c r="J12" s="34">
        <v>1</v>
      </c>
      <c r="K12" s="34">
        <v>1</v>
      </c>
      <c r="L12" s="34">
        <f t="shared" si="0"/>
        <v>7</v>
      </c>
    </row>
  </sheetData>
  <mergeCells count="4">
    <mergeCell ref="E1:L1"/>
    <mergeCell ref="D1:D2"/>
    <mergeCell ref="C1:C2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14"/>
  <sheetViews>
    <sheetView workbookViewId="0">
      <selection activeCell="B5" sqref="B5:B14"/>
    </sheetView>
  </sheetViews>
  <sheetFormatPr defaultRowHeight="15" x14ac:dyDescent="0.25"/>
  <cols>
    <col min="1" max="1" width="6.42578125" customWidth="1"/>
    <col min="2" max="2" width="19.42578125" customWidth="1"/>
    <col min="3" max="3" width="60.140625" customWidth="1"/>
    <col min="4" max="4" width="9.140625" style="6"/>
    <col min="7" max="8" width="9.140625" style="6"/>
  </cols>
  <sheetData>
    <row r="1" spans="1:11" x14ac:dyDescent="0.25">
      <c r="A1" s="72" t="s">
        <v>126</v>
      </c>
      <c r="B1" s="73" t="s">
        <v>81</v>
      </c>
      <c r="C1" s="72" t="s">
        <v>72</v>
      </c>
      <c r="D1" s="69" t="s">
        <v>13</v>
      </c>
      <c r="E1" s="70"/>
      <c r="F1" s="70"/>
      <c r="G1" s="70"/>
      <c r="H1" s="70"/>
      <c r="I1" s="70"/>
      <c r="J1" s="70"/>
      <c r="K1" s="71"/>
    </row>
    <row r="2" spans="1:11" ht="60" customHeight="1" x14ac:dyDescent="0.25">
      <c r="A2" s="74"/>
      <c r="B2" s="75"/>
      <c r="C2" s="74"/>
      <c r="D2" s="69" t="s">
        <v>14</v>
      </c>
      <c r="E2" s="70"/>
      <c r="F2" s="71"/>
      <c r="G2" s="69" t="s">
        <v>20</v>
      </c>
      <c r="H2" s="70"/>
      <c r="I2" s="70"/>
      <c r="J2" s="70"/>
      <c r="K2" s="79" t="s">
        <v>17</v>
      </c>
    </row>
    <row r="3" spans="1:11" ht="196.5" customHeight="1" x14ac:dyDescent="0.25">
      <c r="A3" s="76"/>
      <c r="B3" s="77"/>
      <c r="C3" s="76"/>
      <c r="D3" s="59" t="s">
        <v>18</v>
      </c>
      <c r="E3" s="67" t="s">
        <v>19</v>
      </c>
      <c r="F3" s="67" t="s">
        <v>21</v>
      </c>
      <c r="G3" s="59" t="s">
        <v>22</v>
      </c>
      <c r="H3" s="59" t="s">
        <v>23</v>
      </c>
      <c r="I3" s="68" t="s">
        <v>24</v>
      </c>
      <c r="J3" s="68" t="s">
        <v>25</v>
      </c>
      <c r="K3" s="80"/>
    </row>
    <row r="4" spans="1:11" x14ac:dyDescent="0.25">
      <c r="A4" s="34"/>
      <c r="B4" s="34"/>
      <c r="C4" s="38"/>
      <c r="D4" s="39"/>
      <c r="E4" s="40">
        <v>100</v>
      </c>
      <c r="F4" s="40">
        <f>E4*0.5</f>
        <v>50</v>
      </c>
      <c r="G4" s="39"/>
      <c r="H4" s="39"/>
      <c r="I4" s="40">
        <v>100</v>
      </c>
      <c r="J4" s="40">
        <f>I4*0.5</f>
        <v>50</v>
      </c>
      <c r="K4" s="40">
        <f>F4+J4</f>
        <v>100</v>
      </c>
    </row>
    <row r="5" spans="1:11" x14ac:dyDescent="0.25">
      <c r="A5" s="34">
        <v>1</v>
      </c>
      <c r="B5" s="34" t="s">
        <v>118</v>
      </c>
      <c r="C5" s="38" t="s">
        <v>108</v>
      </c>
      <c r="D5" s="16">
        <v>7</v>
      </c>
      <c r="E5" s="34">
        <f>IF(D5&lt;=4,D5*20,100)</f>
        <v>100</v>
      </c>
      <c r="F5" s="34">
        <f t="shared" ref="F5:F14" si="0">E5*0.5</f>
        <v>50</v>
      </c>
      <c r="G5" s="16">
        <v>729</v>
      </c>
      <c r="H5" s="16">
        <v>768</v>
      </c>
      <c r="I5" s="35">
        <f>G5/H5*100</f>
        <v>94.921875</v>
      </c>
      <c r="J5" s="35">
        <f t="shared" ref="J5:J14" si="1">I5*0.5</f>
        <v>47.4609375</v>
      </c>
      <c r="K5" s="35">
        <f t="shared" ref="K5:K14" si="2">F5+J5</f>
        <v>97.4609375</v>
      </c>
    </row>
    <row r="6" spans="1:11" ht="18" customHeight="1" x14ac:dyDescent="0.25">
      <c r="A6" s="34">
        <v>2</v>
      </c>
      <c r="B6" s="34" t="s">
        <v>107</v>
      </c>
      <c r="C6" s="38" t="s">
        <v>109</v>
      </c>
      <c r="D6" s="16">
        <v>7</v>
      </c>
      <c r="E6" s="34">
        <f t="shared" ref="E6:E14" si="3">IF(D6&lt;=4,D6*20,100)</f>
        <v>100</v>
      </c>
      <c r="F6" s="34">
        <f t="shared" si="0"/>
        <v>50</v>
      </c>
      <c r="G6" s="16">
        <v>453</v>
      </c>
      <c r="H6" s="16">
        <v>486</v>
      </c>
      <c r="I6" s="37">
        <v>93</v>
      </c>
      <c r="J6" s="37">
        <f t="shared" si="1"/>
        <v>46.5</v>
      </c>
      <c r="K6" s="37">
        <f t="shared" si="2"/>
        <v>96.5</v>
      </c>
    </row>
    <row r="7" spans="1:11" ht="18" customHeight="1" x14ac:dyDescent="0.25">
      <c r="A7" s="34">
        <v>3</v>
      </c>
      <c r="B7" s="34" t="s">
        <v>107</v>
      </c>
      <c r="C7" s="38" t="s">
        <v>110</v>
      </c>
      <c r="D7" s="16">
        <v>7</v>
      </c>
      <c r="E7" s="34">
        <f t="shared" si="3"/>
        <v>100</v>
      </c>
      <c r="F7" s="34">
        <f t="shared" si="0"/>
        <v>50</v>
      </c>
      <c r="G7" s="16">
        <v>218</v>
      </c>
      <c r="H7" s="16">
        <v>221</v>
      </c>
      <c r="I7" s="37">
        <v>99</v>
      </c>
      <c r="J7" s="37">
        <f t="shared" si="1"/>
        <v>49.5</v>
      </c>
      <c r="K7" s="37">
        <f t="shared" si="2"/>
        <v>99.5</v>
      </c>
    </row>
    <row r="8" spans="1:11" x14ac:dyDescent="0.25">
      <c r="A8" s="34">
        <v>4</v>
      </c>
      <c r="B8" s="34" t="s">
        <v>107</v>
      </c>
      <c r="C8" s="38" t="s">
        <v>111</v>
      </c>
      <c r="D8" s="16">
        <v>7</v>
      </c>
      <c r="E8" s="34">
        <f t="shared" si="3"/>
        <v>100</v>
      </c>
      <c r="F8" s="34">
        <f t="shared" si="0"/>
        <v>50</v>
      </c>
      <c r="G8" s="16">
        <v>357</v>
      </c>
      <c r="H8" s="16">
        <v>444</v>
      </c>
      <c r="I8" s="37">
        <v>80</v>
      </c>
      <c r="J8" s="37">
        <f t="shared" si="1"/>
        <v>40</v>
      </c>
      <c r="K8" s="37">
        <f t="shared" si="2"/>
        <v>90</v>
      </c>
    </row>
    <row r="9" spans="1:11" x14ac:dyDescent="0.25">
      <c r="A9" s="34">
        <v>5</v>
      </c>
      <c r="B9" s="34" t="s">
        <v>107</v>
      </c>
      <c r="C9" s="38" t="s">
        <v>112</v>
      </c>
      <c r="D9" s="16">
        <v>6</v>
      </c>
      <c r="E9" s="34">
        <f t="shared" si="3"/>
        <v>100</v>
      </c>
      <c r="F9" s="34">
        <f t="shared" si="0"/>
        <v>50</v>
      </c>
      <c r="G9" s="16">
        <v>93</v>
      </c>
      <c r="H9" s="16">
        <v>95</v>
      </c>
      <c r="I9" s="37">
        <v>98</v>
      </c>
      <c r="J9" s="37">
        <f t="shared" si="1"/>
        <v>49</v>
      </c>
      <c r="K9" s="37">
        <f t="shared" si="2"/>
        <v>99</v>
      </c>
    </row>
    <row r="10" spans="1:11" x14ac:dyDescent="0.25">
      <c r="A10" s="34">
        <v>6</v>
      </c>
      <c r="B10" s="34" t="s">
        <v>107</v>
      </c>
      <c r="C10" s="38" t="s">
        <v>113</v>
      </c>
      <c r="D10" s="16">
        <v>7</v>
      </c>
      <c r="E10" s="34">
        <f t="shared" si="3"/>
        <v>100</v>
      </c>
      <c r="F10" s="34">
        <f t="shared" si="0"/>
        <v>50</v>
      </c>
      <c r="G10" s="16">
        <v>138</v>
      </c>
      <c r="H10" s="16">
        <v>139</v>
      </c>
      <c r="I10" s="37">
        <v>99</v>
      </c>
      <c r="J10" s="37">
        <f t="shared" si="1"/>
        <v>49.5</v>
      </c>
      <c r="K10" s="37">
        <f t="shared" si="2"/>
        <v>99.5</v>
      </c>
    </row>
    <row r="11" spans="1:11" x14ac:dyDescent="0.25">
      <c r="A11" s="34">
        <v>7</v>
      </c>
      <c r="B11" s="34" t="s">
        <v>107</v>
      </c>
      <c r="C11" s="38" t="s">
        <v>114</v>
      </c>
      <c r="D11" s="16">
        <v>7</v>
      </c>
      <c r="E11" s="34">
        <f t="shared" si="3"/>
        <v>100</v>
      </c>
      <c r="F11" s="34">
        <f t="shared" si="0"/>
        <v>50</v>
      </c>
      <c r="G11" s="16">
        <v>100</v>
      </c>
      <c r="H11" s="16">
        <v>120</v>
      </c>
      <c r="I11" s="37">
        <v>83</v>
      </c>
      <c r="J11" s="37">
        <f t="shared" si="1"/>
        <v>41.5</v>
      </c>
      <c r="K11" s="37">
        <f t="shared" si="2"/>
        <v>91.5</v>
      </c>
    </row>
    <row r="12" spans="1:11" x14ac:dyDescent="0.25">
      <c r="A12" s="34">
        <v>8</v>
      </c>
      <c r="B12" s="34" t="s">
        <v>107</v>
      </c>
      <c r="C12" s="38" t="s">
        <v>115</v>
      </c>
      <c r="D12" s="16">
        <v>7</v>
      </c>
      <c r="E12" s="34">
        <f t="shared" si="3"/>
        <v>100</v>
      </c>
      <c r="F12" s="34">
        <f t="shared" si="0"/>
        <v>50</v>
      </c>
      <c r="G12" s="16">
        <v>64</v>
      </c>
      <c r="H12" s="16">
        <v>72</v>
      </c>
      <c r="I12" s="37">
        <v>89</v>
      </c>
      <c r="J12" s="37">
        <f t="shared" si="1"/>
        <v>44.5</v>
      </c>
      <c r="K12" s="37">
        <f t="shared" si="2"/>
        <v>94.5</v>
      </c>
    </row>
    <row r="13" spans="1:11" x14ac:dyDescent="0.25">
      <c r="A13" s="34">
        <v>9</v>
      </c>
      <c r="B13" s="34" t="s">
        <v>107</v>
      </c>
      <c r="C13" s="38" t="s">
        <v>116</v>
      </c>
      <c r="D13" s="16">
        <v>7</v>
      </c>
      <c r="E13" s="34">
        <f t="shared" si="3"/>
        <v>100</v>
      </c>
      <c r="F13" s="34">
        <f t="shared" si="0"/>
        <v>50</v>
      </c>
      <c r="G13" s="16">
        <v>42</v>
      </c>
      <c r="H13" s="16">
        <v>43</v>
      </c>
      <c r="I13" s="37">
        <v>98</v>
      </c>
      <c r="J13" s="37">
        <f t="shared" si="1"/>
        <v>49</v>
      </c>
      <c r="K13" s="37">
        <f t="shared" si="2"/>
        <v>99</v>
      </c>
    </row>
    <row r="14" spans="1:11" x14ac:dyDescent="0.25">
      <c r="A14" s="34">
        <v>10</v>
      </c>
      <c r="B14" s="34" t="s">
        <v>119</v>
      </c>
      <c r="C14" s="38" t="s">
        <v>117</v>
      </c>
      <c r="D14" s="16">
        <v>7</v>
      </c>
      <c r="E14" s="34">
        <f t="shared" si="3"/>
        <v>100</v>
      </c>
      <c r="F14" s="34">
        <f t="shared" si="0"/>
        <v>50</v>
      </c>
      <c r="G14" s="16">
        <v>75</v>
      </c>
      <c r="H14" s="16">
        <v>77</v>
      </c>
      <c r="I14" s="37">
        <v>97</v>
      </c>
      <c r="J14" s="37">
        <f t="shared" si="1"/>
        <v>48.5</v>
      </c>
      <c r="K14" s="37">
        <f t="shared" si="2"/>
        <v>98.5</v>
      </c>
    </row>
  </sheetData>
  <mergeCells count="7">
    <mergeCell ref="D1:K1"/>
    <mergeCell ref="D2:F2"/>
    <mergeCell ref="A1:A3"/>
    <mergeCell ref="B1:B3"/>
    <mergeCell ref="C1:C3"/>
    <mergeCell ref="G2:J2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C1:R12"/>
  <sheetViews>
    <sheetView topLeftCell="C1" workbookViewId="0">
      <pane xSplit="3" ySplit="2" topLeftCell="F3" activePane="bottomRight" state="frozen"/>
      <selection activeCell="C1" sqref="C1"/>
      <selection pane="topRight" activeCell="D1" sqref="D1"/>
      <selection pane="bottomLeft" activeCell="C3" sqref="C3"/>
      <selection pane="bottomRight" activeCell="E1" sqref="E1:E2"/>
    </sheetView>
  </sheetViews>
  <sheetFormatPr defaultRowHeight="15" x14ac:dyDescent="0.25"/>
  <cols>
    <col min="3" max="3" width="8.85546875" style="26" customWidth="1"/>
    <col min="4" max="4" width="21.140625" style="26" customWidth="1"/>
    <col min="5" max="5" width="60.7109375" style="84" customWidth="1"/>
  </cols>
  <sheetData>
    <row r="1" spans="3:18" ht="45.75" customHeight="1" x14ac:dyDescent="0.25">
      <c r="C1" s="72" t="s">
        <v>126</v>
      </c>
      <c r="D1" s="73" t="s">
        <v>81</v>
      </c>
      <c r="E1" s="72" t="s">
        <v>72</v>
      </c>
      <c r="F1" s="101" t="s">
        <v>34</v>
      </c>
      <c r="G1" s="102"/>
      <c r="H1" s="102"/>
      <c r="I1" s="102"/>
      <c r="J1" s="102"/>
      <c r="K1" s="103"/>
      <c r="L1" s="101" t="s">
        <v>35</v>
      </c>
      <c r="M1" s="102"/>
      <c r="N1" s="102"/>
      <c r="O1" s="102"/>
      <c r="P1" s="102"/>
      <c r="Q1" s="102"/>
      <c r="R1" s="103"/>
    </row>
    <row r="2" spans="3:18" ht="187.5" customHeight="1" x14ac:dyDescent="0.25">
      <c r="C2" s="76"/>
      <c r="D2" s="77"/>
      <c r="E2" s="76"/>
      <c r="F2" s="43" t="s">
        <v>40</v>
      </c>
      <c r="G2" s="43" t="s">
        <v>39</v>
      </c>
      <c r="H2" s="43" t="s">
        <v>38</v>
      </c>
      <c r="I2" s="43" t="s">
        <v>37</v>
      </c>
      <c r="J2" s="43" t="s">
        <v>36</v>
      </c>
      <c r="K2" s="43" t="s">
        <v>128</v>
      </c>
      <c r="L2" s="43" t="s">
        <v>41</v>
      </c>
      <c r="M2" s="43" t="s">
        <v>42</v>
      </c>
      <c r="N2" s="43" t="s">
        <v>43</v>
      </c>
      <c r="O2" s="43" t="s">
        <v>44</v>
      </c>
      <c r="P2" s="43" t="s">
        <v>45</v>
      </c>
      <c r="Q2" s="43" t="s">
        <v>46</v>
      </c>
      <c r="R2" s="42" t="s">
        <v>128</v>
      </c>
    </row>
    <row r="3" spans="3:18" x14ac:dyDescent="0.25">
      <c r="C3" s="3">
        <v>1</v>
      </c>
      <c r="D3" s="34" t="s">
        <v>118</v>
      </c>
      <c r="E3" s="38" t="s">
        <v>108</v>
      </c>
      <c r="F3" s="34">
        <v>1</v>
      </c>
      <c r="G3" s="34">
        <v>1</v>
      </c>
      <c r="H3" s="34">
        <v>1</v>
      </c>
      <c r="I3" s="34">
        <v>0</v>
      </c>
      <c r="J3" s="34">
        <v>1</v>
      </c>
      <c r="K3" s="34">
        <f>SUM(F3:J3)</f>
        <v>4</v>
      </c>
      <c r="L3" s="34">
        <v>1</v>
      </c>
      <c r="M3" s="34">
        <v>1</v>
      </c>
      <c r="N3" s="34">
        <v>0</v>
      </c>
      <c r="O3" s="34">
        <v>1</v>
      </c>
      <c r="P3" s="34">
        <v>1</v>
      </c>
      <c r="Q3" s="34">
        <v>1</v>
      </c>
      <c r="R3" s="34">
        <f>SUM(L3:Q3)</f>
        <v>5</v>
      </c>
    </row>
    <row r="4" spans="3:18" x14ac:dyDescent="0.25">
      <c r="C4" s="3">
        <v>2</v>
      </c>
      <c r="D4" s="34" t="s">
        <v>107</v>
      </c>
      <c r="E4" s="38" t="s">
        <v>109</v>
      </c>
      <c r="F4" s="34">
        <v>0</v>
      </c>
      <c r="G4" s="34">
        <v>1</v>
      </c>
      <c r="H4" s="34">
        <v>1</v>
      </c>
      <c r="I4" s="34">
        <v>0</v>
      </c>
      <c r="J4" s="34">
        <v>0</v>
      </c>
      <c r="K4" s="34">
        <f t="shared" ref="K4:K12" si="0">SUM(F4:J4)</f>
        <v>2</v>
      </c>
      <c r="L4" s="34">
        <v>0</v>
      </c>
      <c r="M4" s="34">
        <v>0</v>
      </c>
      <c r="N4" s="34">
        <v>0</v>
      </c>
      <c r="O4" s="34">
        <v>1</v>
      </c>
      <c r="P4" s="34">
        <v>1</v>
      </c>
      <c r="Q4" s="34">
        <v>1</v>
      </c>
      <c r="R4" s="34">
        <f t="shared" ref="R4:R12" si="1">SUM(L4:Q4)</f>
        <v>3</v>
      </c>
    </row>
    <row r="5" spans="3:18" x14ac:dyDescent="0.25">
      <c r="C5" s="3">
        <v>3</v>
      </c>
      <c r="D5" s="34" t="s">
        <v>107</v>
      </c>
      <c r="E5" s="38" t="s">
        <v>110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f t="shared" si="0"/>
        <v>0</v>
      </c>
      <c r="L5" s="34">
        <v>0</v>
      </c>
      <c r="M5" s="34">
        <v>0</v>
      </c>
      <c r="N5" s="34">
        <v>0</v>
      </c>
      <c r="O5" s="34">
        <v>1</v>
      </c>
      <c r="P5" s="34">
        <v>0</v>
      </c>
      <c r="Q5" s="34">
        <v>1</v>
      </c>
      <c r="R5" s="34">
        <f t="shared" si="1"/>
        <v>2</v>
      </c>
    </row>
    <row r="6" spans="3:18" x14ac:dyDescent="0.25">
      <c r="C6" s="3">
        <v>4</v>
      </c>
      <c r="D6" s="34" t="s">
        <v>107</v>
      </c>
      <c r="E6" s="38" t="s">
        <v>111</v>
      </c>
      <c r="F6" s="34">
        <v>1</v>
      </c>
      <c r="G6" s="34">
        <v>0</v>
      </c>
      <c r="H6" s="34">
        <v>1</v>
      </c>
      <c r="I6" s="34">
        <v>0</v>
      </c>
      <c r="J6" s="34">
        <v>1</v>
      </c>
      <c r="K6" s="34">
        <f t="shared" si="0"/>
        <v>3</v>
      </c>
      <c r="L6" s="34">
        <v>0</v>
      </c>
      <c r="M6" s="34">
        <v>0</v>
      </c>
      <c r="N6" s="34">
        <v>0</v>
      </c>
      <c r="O6" s="34">
        <v>1</v>
      </c>
      <c r="P6" s="34">
        <v>1</v>
      </c>
      <c r="Q6" s="34">
        <v>1</v>
      </c>
      <c r="R6" s="34">
        <f t="shared" si="1"/>
        <v>3</v>
      </c>
    </row>
    <row r="7" spans="3:18" x14ac:dyDescent="0.25">
      <c r="C7" s="3">
        <v>5</v>
      </c>
      <c r="D7" s="34" t="s">
        <v>107</v>
      </c>
      <c r="E7" s="38" t="s">
        <v>112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f t="shared" si="0"/>
        <v>0</v>
      </c>
      <c r="L7" s="34">
        <v>1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f t="shared" si="1"/>
        <v>1</v>
      </c>
    </row>
    <row r="8" spans="3:18" x14ac:dyDescent="0.25">
      <c r="C8" s="3">
        <v>6</v>
      </c>
      <c r="D8" s="34" t="s">
        <v>107</v>
      </c>
      <c r="E8" s="38" t="s">
        <v>113</v>
      </c>
      <c r="F8" s="34">
        <v>0</v>
      </c>
      <c r="G8" s="34">
        <v>0</v>
      </c>
      <c r="H8" s="34">
        <v>0</v>
      </c>
      <c r="I8" s="34">
        <v>0</v>
      </c>
      <c r="J8" s="34">
        <v>1</v>
      </c>
      <c r="K8" s="34">
        <f t="shared" si="0"/>
        <v>1</v>
      </c>
      <c r="L8" s="34">
        <v>0</v>
      </c>
      <c r="M8" s="34">
        <v>0</v>
      </c>
      <c r="N8" s="34">
        <v>0</v>
      </c>
      <c r="O8" s="34">
        <v>0</v>
      </c>
      <c r="P8" s="34">
        <v>1</v>
      </c>
      <c r="Q8" s="34">
        <v>1</v>
      </c>
      <c r="R8" s="34">
        <f t="shared" si="1"/>
        <v>2</v>
      </c>
    </row>
    <row r="9" spans="3:18" x14ac:dyDescent="0.25">
      <c r="C9" s="3">
        <v>7</v>
      </c>
      <c r="D9" s="34" t="s">
        <v>107</v>
      </c>
      <c r="E9" s="38" t="s">
        <v>114</v>
      </c>
      <c r="F9" s="34">
        <v>0</v>
      </c>
      <c r="G9" s="34">
        <v>1</v>
      </c>
      <c r="H9" s="34">
        <v>1</v>
      </c>
      <c r="I9" s="34">
        <v>0</v>
      </c>
      <c r="J9" s="34">
        <v>1</v>
      </c>
      <c r="K9" s="34">
        <f t="shared" si="0"/>
        <v>3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1</v>
      </c>
      <c r="R9" s="34">
        <f t="shared" si="1"/>
        <v>1</v>
      </c>
    </row>
    <row r="10" spans="3:18" x14ac:dyDescent="0.25">
      <c r="C10" s="3">
        <v>8</v>
      </c>
      <c r="D10" s="34" t="s">
        <v>107</v>
      </c>
      <c r="E10" s="38" t="s">
        <v>115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f t="shared" si="0"/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1</v>
      </c>
      <c r="R10" s="34">
        <f t="shared" si="1"/>
        <v>1</v>
      </c>
    </row>
    <row r="11" spans="3:18" x14ac:dyDescent="0.25">
      <c r="C11" s="3">
        <v>9</v>
      </c>
      <c r="D11" s="34" t="s">
        <v>107</v>
      </c>
      <c r="E11" s="38" t="s">
        <v>116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f t="shared" si="0"/>
        <v>0</v>
      </c>
      <c r="L11" s="34">
        <v>0</v>
      </c>
      <c r="M11" s="34">
        <v>0</v>
      </c>
      <c r="N11" s="34">
        <v>0</v>
      </c>
      <c r="O11" s="34">
        <v>1</v>
      </c>
      <c r="P11" s="34">
        <v>1</v>
      </c>
      <c r="Q11" s="34">
        <v>1</v>
      </c>
      <c r="R11" s="34">
        <f t="shared" si="1"/>
        <v>3</v>
      </c>
    </row>
    <row r="12" spans="3:18" x14ac:dyDescent="0.25">
      <c r="C12" s="3">
        <v>10</v>
      </c>
      <c r="D12" s="34" t="s">
        <v>119</v>
      </c>
      <c r="E12" s="38" t="s">
        <v>117</v>
      </c>
      <c r="F12" s="34">
        <v>0</v>
      </c>
      <c r="G12" s="34">
        <v>1</v>
      </c>
      <c r="H12" s="34">
        <v>0</v>
      </c>
      <c r="I12" s="34">
        <v>0</v>
      </c>
      <c r="J12" s="34">
        <v>0</v>
      </c>
      <c r="K12" s="34">
        <f t="shared" si="0"/>
        <v>1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1</v>
      </c>
      <c r="R12" s="34">
        <f t="shared" si="1"/>
        <v>1</v>
      </c>
    </row>
  </sheetData>
  <mergeCells count="5">
    <mergeCell ref="F1:K1"/>
    <mergeCell ref="L1:R1"/>
    <mergeCell ref="E1:E2"/>
    <mergeCell ref="C1:C2"/>
    <mergeCell ref="D1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3"/>
  <sheetViews>
    <sheetView zoomScale="90" zoomScaleNormal="90" workbookViewId="0">
      <selection activeCell="C1" sqref="C1:C2"/>
    </sheetView>
  </sheetViews>
  <sheetFormatPr defaultRowHeight="15" x14ac:dyDescent="0.25"/>
  <cols>
    <col min="2" max="2" width="19" customWidth="1"/>
    <col min="3" max="3" width="54.7109375" style="84" customWidth="1"/>
    <col min="4" max="4" width="9.140625" style="6"/>
    <col min="7" max="7" width="9.140625" style="6"/>
    <col min="10" max="11" width="9.140625" style="6"/>
  </cols>
  <sheetData>
    <row r="1" spans="1:15" x14ac:dyDescent="0.25">
      <c r="A1" s="72" t="s">
        <v>126</v>
      </c>
      <c r="B1" s="73" t="s">
        <v>81</v>
      </c>
      <c r="C1" s="72" t="s">
        <v>72</v>
      </c>
      <c r="D1" s="49" t="s">
        <v>47</v>
      </c>
      <c r="E1" s="49"/>
      <c r="F1" s="49"/>
      <c r="G1" s="49" t="s">
        <v>48</v>
      </c>
      <c r="H1" s="49"/>
      <c r="I1" s="49"/>
      <c r="J1" s="54" t="s">
        <v>49</v>
      </c>
      <c r="K1" s="55"/>
      <c r="L1" s="55"/>
      <c r="M1" s="56"/>
      <c r="N1" s="82" t="s">
        <v>17</v>
      </c>
    </row>
    <row r="2" spans="1:15" ht="150" customHeight="1" x14ac:dyDescent="0.25">
      <c r="A2" s="76"/>
      <c r="B2" s="77"/>
      <c r="C2" s="76"/>
      <c r="D2" s="41" t="s">
        <v>50</v>
      </c>
      <c r="E2" s="42" t="s">
        <v>51</v>
      </c>
      <c r="F2" s="42" t="s">
        <v>52</v>
      </c>
      <c r="G2" s="41" t="s">
        <v>53</v>
      </c>
      <c r="H2" s="42" t="s">
        <v>54</v>
      </c>
      <c r="I2" s="42" t="s">
        <v>55</v>
      </c>
      <c r="J2" s="41" t="s">
        <v>56</v>
      </c>
      <c r="K2" s="41" t="s">
        <v>57</v>
      </c>
      <c r="L2" s="43" t="s">
        <v>58</v>
      </c>
      <c r="M2" s="43" t="s">
        <v>59</v>
      </c>
      <c r="N2" s="83"/>
    </row>
    <row r="3" spans="1:15" x14ac:dyDescent="0.25">
      <c r="A3" s="34"/>
      <c r="B3" s="34"/>
      <c r="C3" s="38"/>
      <c r="D3" s="16"/>
      <c r="E3" s="34">
        <v>100</v>
      </c>
      <c r="F3" s="34">
        <f>E3*0.3</f>
        <v>30</v>
      </c>
      <c r="G3" s="16"/>
      <c r="H3" s="34">
        <v>100</v>
      </c>
      <c r="I3" s="34">
        <f>H3*0.4</f>
        <v>40</v>
      </c>
      <c r="J3" s="16"/>
      <c r="K3" s="16"/>
      <c r="L3" s="34">
        <v>100</v>
      </c>
      <c r="M3" s="34">
        <f>L3*0.3</f>
        <v>30</v>
      </c>
      <c r="N3" s="34">
        <f>F3+I3+M3</f>
        <v>100</v>
      </c>
    </row>
    <row r="4" spans="1:15" x14ac:dyDescent="0.25">
      <c r="A4" s="34">
        <v>1</v>
      </c>
      <c r="B4" s="34" t="s">
        <v>118</v>
      </c>
      <c r="C4" s="38" t="s">
        <v>108</v>
      </c>
      <c r="D4" s="16">
        <v>4</v>
      </c>
      <c r="E4" s="35">
        <f>IF(D4&lt;=4,D4*20,100)</f>
        <v>80</v>
      </c>
      <c r="F4" s="35">
        <f t="shared" ref="F4:F13" si="0">E4*0.3</f>
        <v>24</v>
      </c>
      <c r="G4" s="16">
        <v>5</v>
      </c>
      <c r="H4" s="35">
        <f>IF(G4&lt;=4,G4*20,100)</f>
        <v>100</v>
      </c>
      <c r="I4" s="35">
        <f t="shared" ref="I4:I13" si="1">H4*0.4</f>
        <v>40</v>
      </c>
      <c r="J4" s="81">
        <v>20</v>
      </c>
      <c r="K4" s="81">
        <v>25</v>
      </c>
      <c r="L4" s="35">
        <f>J4/K4*100</f>
        <v>80</v>
      </c>
      <c r="M4" s="35">
        <f t="shared" ref="M4:M13" si="2">L4*0.3</f>
        <v>24</v>
      </c>
      <c r="N4" s="35">
        <f t="shared" ref="N4:N13" si="3">F4+I4+M4</f>
        <v>88</v>
      </c>
      <c r="O4" s="1">
        <f>J4-K4</f>
        <v>-5</v>
      </c>
    </row>
    <row r="5" spans="1:15" x14ac:dyDescent="0.25">
      <c r="A5" s="34">
        <v>2</v>
      </c>
      <c r="B5" s="34" t="s">
        <v>107</v>
      </c>
      <c r="C5" s="38" t="s">
        <v>109</v>
      </c>
      <c r="D5" s="16">
        <v>2</v>
      </c>
      <c r="E5" s="35">
        <f t="shared" ref="E5:E13" si="4">IF(D5&lt;=4,D5*20,100)</f>
        <v>40</v>
      </c>
      <c r="F5" s="35">
        <f t="shared" si="0"/>
        <v>12</v>
      </c>
      <c r="G5" s="16">
        <v>3</v>
      </c>
      <c r="H5" s="35">
        <f t="shared" ref="H5:H12" si="5">IF(G5&lt;=4,G5*20,100)</f>
        <v>60</v>
      </c>
      <c r="I5" s="35">
        <f t="shared" si="1"/>
        <v>24</v>
      </c>
      <c r="J5" s="81">
        <v>13</v>
      </c>
      <c r="K5" s="81">
        <v>14</v>
      </c>
      <c r="L5" s="35">
        <f t="shared" ref="L5:L13" si="6">J5/K5*100</f>
        <v>92.857142857142861</v>
      </c>
      <c r="M5" s="35">
        <f t="shared" si="2"/>
        <v>27.857142857142858</v>
      </c>
      <c r="N5" s="35">
        <f t="shared" si="3"/>
        <v>63.857142857142861</v>
      </c>
      <c r="O5" s="1">
        <f t="shared" ref="O5:O13" si="7">J5-K5</f>
        <v>-1</v>
      </c>
    </row>
    <row r="6" spans="1:15" x14ac:dyDescent="0.25">
      <c r="A6" s="34">
        <v>3</v>
      </c>
      <c r="B6" s="34" t="s">
        <v>107</v>
      </c>
      <c r="C6" s="38" t="s">
        <v>110</v>
      </c>
      <c r="D6" s="16">
        <v>0</v>
      </c>
      <c r="E6" s="35">
        <f t="shared" si="4"/>
        <v>0</v>
      </c>
      <c r="F6" s="35">
        <f t="shared" si="0"/>
        <v>0</v>
      </c>
      <c r="G6" s="16">
        <v>2</v>
      </c>
      <c r="H6" s="35">
        <f t="shared" si="5"/>
        <v>40</v>
      </c>
      <c r="I6" s="35">
        <f t="shared" si="1"/>
        <v>16</v>
      </c>
      <c r="J6" s="81">
        <v>3</v>
      </c>
      <c r="K6" s="81">
        <v>3</v>
      </c>
      <c r="L6" s="35">
        <f t="shared" si="6"/>
        <v>100</v>
      </c>
      <c r="M6" s="35">
        <f t="shared" si="2"/>
        <v>30</v>
      </c>
      <c r="N6" s="35">
        <f t="shared" si="3"/>
        <v>46</v>
      </c>
      <c r="O6" s="1">
        <f t="shared" si="7"/>
        <v>0</v>
      </c>
    </row>
    <row r="7" spans="1:15" x14ac:dyDescent="0.25">
      <c r="A7" s="34">
        <v>4</v>
      </c>
      <c r="B7" s="34" t="s">
        <v>107</v>
      </c>
      <c r="C7" s="38" t="s">
        <v>111</v>
      </c>
      <c r="D7" s="16">
        <v>3</v>
      </c>
      <c r="E7" s="35">
        <f t="shared" si="4"/>
        <v>60</v>
      </c>
      <c r="F7" s="35">
        <f t="shared" si="0"/>
        <v>18</v>
      </c>
      <c r="G7" s="16">
        <v>3</v>
      </c>
      <c r="H7" s="35">
        <f t="shared" si="5"/>
        <v>60</v>
      </c>
      <c r="I7" s="35">
        <f t="shared" si="1"/>
        <v>24</v>
      </c>
      <c r="J7" s="81">
        <v>10</v>
      </c>
      <c r="K7" s="81">
        <v>13</v>
      </c>
      <c r="L7" s="35">
        <f t="shared" si="6"/>
        <v>76.923076923076934</v>
      </c>
      <c r="M7" s="35">
        <f t="shared" si="2"/>
        <v>23.07692307692308</v>
      </c>
      <c r="N7" s="35">
        <f t="shared" si="3"/>
        <v>65.07692307692308</v>
      </c>
      <c r="O7" s="1">
        <f t="shared" si="7"/>
        <v>-3</v>
      </c>
    </row>
    <row r="8" spans="1:15" x14ac:dyDescent="0.25">
      <c r="A8" s="34">
        <v>5</v>
      </c>
      <c r="B8" s="34" t="s">
        <v>107</v>
      </c>
      <c r="C8" s="38" t="s">
        <v>112</v>
      </c>
      <c r="D8" s="16">
        <v>0</v>
      </c>
      <c r="E8" s="35">
        <f t="shared" si="4"/>
        <v>0</v>
      </c>
      <c r="F8" s="35">
        <f t="shared" si="0"/>
        <v>0</v>
      </c>
      <c r="G8" s="16">
        <v>1</v>
      </c>
      <c r="H8" s="35">
        <f t="shared" si="5"/>
        <v>20</v>
      </c>
      <c r="I8" s="35">
        <f t="shared" si="1"/>
        <v>8</v>
      </c>
      <c r="J8" s="81">
        <v>8</v>
      </c>
      <c r="K8" s="81">
        <v>10</v>
      </c>
      <c r="L8" s="35">
        <f t="shared" si="6"/>
        <v>80</v>
      </c>
      <c r="M8" s="35">
        <f t="shared" si="2"/>
        <v>24</v>
      </c>
      <c r="N8" s="35">
        <f t="shared" si="3"/>
        <v>32</v>
      </c>
      <c r="O8" s="1">
        <f t="shared" si="7"/>
        <v>-2</v>
      </c>
    </row>
    <row r="9" spans="1:15" x14ac:dyDescent="0.25">
      <c r="A9" s="34">
        <v>6</v>
      </c>
      <c r="B9" s="34" t="s">
        <v>107</v>
      </c>
      <c r="C9" s="38" t="s">
        <v>113</v>
      </c>
      <c r="D9" s="16">
        <v>1</v>
      </c>
      <c r="E9" s="35">
        <f t="shared" si="4"/>
        <v>20</v>
      </c>
      <c r="F9" s="35">
        <f t="shared" si="0"/>
        <v>6</v>
      </c>
      <c r="G9" s="16">
        <v>2</v>
      </c>
      <c r="H9" s="35">
        <f t="shared" si="5"/>
        <v>40</v>
      </c>
      <c r="I9" s="35">
        <f t="shared" si="1"/>
        <v>16</v>
      </c>
      <c r="J9" s="81">
        <v>6</v>
      </c>
      <c r="K9" s="81">
        <v>6</v>
      </c>
      <c r="L9" s="35">
        <f t="shared" si="6"/>
        <v>100</v>
      </c>
      <c r="M9" s="35">
        <f t="shared" si="2"/>
        <v>30</v>
      </c>
      <c r="N9" s="35">
        <f t="shared" si="3"/>
        <v>52</v>
      </c>
      <c r="O9" s="1">
        <f t="shared" si="7"/>
        <v>0</v>
      </c>
    </row>
    <row r="10" spans="1:15" x14ac:dyDescent="0.25">
      <c r="A10" s="34">
        <v>7</v>
      </c>
      <c r="B10" s="34" t="s">
        <v>107</v>
      </c>
      <c r="C10" s="38" t="s">
        <v>114</v>
      </c>
      <c r="D10" s="16">
        <v>3</v>
      </c>
      <c r="E10" s="35">
        <f t="shared" si="4"/>
        <v>60</v>
      </c>
      <c r="F10" s="35">
        <f t="shared" si="0"/>
        <v>18</v>
      </c>
      <c r="G10" s="16">
        <v>1</v>
      </c>
      <c r="H10" s="35">
        <f t="shared" si="5"/>
        <v>20</v>
      </c>
      <c r="I10" s="35">
        <f t="shared" si="1"/>
        <v>8</v>
      </c>
      <c r="J10" s="16">
        <v>0</v>
      </c>
      <c r="K10" s="16">
        <v>1</v>
      </c>
      <c r="L10" s="35">
        <f t="shared" si="6"/>
        <v>0</v>
      </c>
      <c r="M10" s="35">
        <f t="shared" si="2"/>
        <v>0</v>
      </c>
      <c r="N10" s="35">
        <f t="shared" si="3"/>
        <v>26</v>
      </c>
      <c r="O10" s="1">
        <f t="shared" si="7"/>
        <v>-1</v>
      </c>
    </row>
    <row r="11" spans="1:15" x14ac:dyDescent="0.25">
      <c r="A11" s="34">
        <v>8</v>
      </c>
      <c r="B11" s="34" t="s">
        <v>107</v>
      </c>
      <c r="C11" s="38" t="s">
        <v>115</v>
      </c>
      <c r="D11" s="16">
        <v>0</v>
      </c>
      <c r="E11" s="35">
        <f t="shared" si="4"/>
        <v>0</v>
      </c>
      <c r="F11" s="35">
        <f t="shared" si="0"/>
        <v>0</v>
      </c>
      <c r="G11" s="16">
        <v>1</v>
      </c>
      <c r="H11" s="35">
        <f t="shared" si="5"/>
        <v>20</v>
      </c>
      <c r="I11" s="35">
        <f t="shared" si="1"/>
        <v>8</v>
      </c>
      <c r="J11" s="16">
        <v>3</v>
      </c>
      <c r="K11" s="16">
        <v>3</v>
      </c>
      <c r="L11" s="35">
        <f t="shared" si="6"/>
        <v>100</v>
      </c>
      <c r="M11" s="35">
        <f t="shared" si="2"/>
        <v>30</v>
      </c>
      <c r="N11" s="35">
        <f t="shared" si="3"/>
        <v>38</v>
      </c>
      <c r="O11" s="1">
        <f t="shared" si="7"/>
        <v>0</v>
      </c>
    </row>
    <row r="12" spans="1:15" x14ac:dyDescent="0.25">
      <c r="A12" s="34">
        <v>9</v>
      </c>
      <c r="B12" s="34" t="s">
        <v>107</v>
      </c>
      <c r="C12" s="38" t="s">
        <v>116</v>
      </c>
      <c r="D12" s="16">
        <v>0</v>
      </c>
      <c r="E12" s="35">
        <f t="shared" si="4"/>
        <v>0</v>
      </c>
      <c r="F12" s="35">
        <f t="shared" si="0"/>
        <v>0</v>
      </c>
      <c r="G12" s="16">
        <v>3</v>
      </c>
      <c r="H12" s="35">
        <f t="shared" si="5"/>
        <v>60</v>
      </c>
      <c r="I12" s="35">
        <f t="shared" si="1"/>
        <v>24</v>
      </c>
      <c r="J12" s="16">
        <v>4</v>
      </c>
      <c r="K12" s="16">
        <v>4</v>
      </c>
      <c r="L12" s="35">
        <f t="shared" si="6"/>
        <v>100</v>
      </c>
      <c r="M12" s="35">
        <f t="shared" si="2"/>
        <v>30</v>
      </c>
      <c r="N12" s="35">
        <f t="shared" si="3"/>
        <v>54</v>
      </c>
      <c r="O12" s="1">
        <f t="shared" si="7"/>
        <v>0</v>
      </c>
    </row>
    <row r="13" spans="1:15" s="6" customFormat="1" x14ac:dyDescent="0.25">
      <c r="A13" s="16">
        <v>10</v>
      </c>
      <c r="B13" s="16" t="s">
        <v>119</v>
      </c>
      <c r="C13" s="20" t="s">
        <v>117</v>
      </c>
      <c r="D13" s="16">
        <v>1</v>
      </c>
      <c r="E13" s="28">
        <f t="shared" si="4"/>
        <v>20</v>
      </c>
      <c r="F13" s="28">
        <f t="shared" si="0"/>
        <v>6</v>
      </c>
      <c r="G13" s="16">
        <v>1</v>
      </c>
      <c r="H13" s="27">
        <v>20</v>
      </c>
      <c r="I13" s="27">
        <f t="shared" si="1"/>
        <v>8</v>
      </c>
      <c r="J13" s="16">
        <v>2</v>
      </c>
      <c r="K13" s="16">
        <v>2</v>
      </c>
      <c r="L13" s="28">
        <f t="shared" si="6"/>
        <v>100</v>
      </c>
      <c r="M13" s="28">
        <f t="shared" si="2"/>
        <v>30</v>
      </c>
      <c r="N13" s="27">
        <f t="shared" si="3"/>
        <v>44</v>
      </c>
      <c r="O13" s="11">
        <f t="shared" si="7"/>
        <v>0</v>
      </c>
    </row>
  </sheetData>
  <mergeCells count="7">
    <mergeCell ref="N1:N2"/>
    <mergeCell ref="A1:A2"/>
    <mergeCell ref="D1:F1"/>
    <mergeCell ref="G1:I1"/>
    <mergeCell ref="B1:B2"/>
    <mergeCell ref="C1:C2"/>
    <mergeCell ref="J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Q13"/>
  <sheetViews>
    <sheetView topLeftCell="B1" zoomScale="80" zoomScaleNormal="80" workbookViewId="0">
      <selection activeCell="B1" sqref="B1:D3"/>
    </sheetView>
  </sheetViews>
  <sheetFormatPr defaultRowHeight="15" x14ac:dyDescent="0.25"/>
  <cols>
    <col min="1" max="1" width="4.28515625" hidden="1" customWidth="1"/>
    <col min="2" max="2" width="8.140625" customWidth="1"/>
    <col min="3" max="3" width="22.28515625" customWidth="1"/>
    <col min="4" max="4" width="50.140625" customWidth="1"/>
    <col min="5" max="5" width="18.7109375" style="6" customWidth="1"/>
    <col min="6" max="6" width="8.5703125" style="6" bestFit="1" customWidth="1"/>
    <col min="7" max="7" width="9.140625" customWidth="1"/>
    <col min="8" max="8" width="8.7109375" bestFit="1" customWidth="1"/>
    <col min="9" max="9" width="13" style="6" customWidth="1"/>
    <col min="10" max="10" width="7.85546875" style="6" customWidth="1"/>
    <col min="11" max="11" width="8.7109375" bestFit="1" customWidth="1"/>
    <col min="13" max="13" width="13" style="6" bestFit="1" customWidth="1"/>
    <col min="14" max="14" width="9.140625" style="6"/>
  </cols>
  <sheetData>
    <row r="1" spans="1:17" s="2" customFormat="1" ht="88.5" customHeight="1" x14ac:dyDescent="0.2">
      <c r="B1" s="62" t="s">
        <v>126</v>
      </c>
      <c r="C1" s="100" t="s">
        <v>81</v>
      </c>
      <c r="D1" s="63" t="s">
        <v>72</v>
      </c>
      <c r="E1" s="89" t="s">
        <v>67</v>
      </c>
      <c r="F1" s="89"/>
      <c r="G1" s="89"/>
      <c r="H1" s="89"/>
      <c r="I1" s="89" t="s">
        <v>64</v>
      </c>
      <c r="J1" s="89"/>
      <c r="K1" s="89"/>
      <c r="L1" s="89"/>
      <c r="M1" s="89" t="s">
        <v>68</v>
      </c>
      <c r="N1" s="89"/>
      <c r="O1" s="89"/>
      <c r="P1" s="89"/>
      <c r="Q1" s="78" t="s">
        <v>17</v>
      </c>
    </row>
    <row r="2" spans="1:17" s="2" customFormat="1" ht="183.75" customHeight="1" x14ac:dyDescent="0.2">
      <c r="B2" s="62"/>
      <c r="C2" s="100"/>
      <c r="D2" s="63"/>
      <c r="E2" s="41" t="s">
        <v>60</v>
      </c>
      <c r="F2" s="41" t="s">
        <v>9</v>
      </c>
      <c r="G2" s="42" t="s">
        <v>62</v>
      </c>
      <c r="H2" s="42" t="s">
        <v>63</v>
      </c>
      <c r="I2" s="41" t="s">
        <v>61</v>
      </c>
      <c r="J2" s="41" t="s">
        <v>9</v>
      </c>
      <c r="K2" s="42" t="s">
        <v>65</v>
      </c>
      <c r="L2" s="42" t="s">
        <v>66</v>
      </c>
      <c r="M2" s="41" t="s">
        <v>69</v>
      </c>
      <c r="N2" s="41" t="s">
        <v>9</v>
      </c>
      <c r="O2" s="43" t="s">
        <v>70</v>
      </c>
      <c r="P2" s="43" t="s">
        <v>71</v>
      </c>
      <c r="Q2" s="78"/>
    </row>
    <row r="3" spans="1:17" x14ac:dyDescent="0.25">
      <c r="B3" s="62"/>
      <c r="C3" s="100"/>
      <c r="D3" s="63"/>
      <c r="E3" s="39"/>
      <c r="F3" s="39"/>
      <c r="G3" s="40">
        <v>100</v>
      </c>
      <c r="H3" s="40">
        <f>G3*0.4</f>
        <v>40</v>
      </c>
      <c r="I3" s="39"/>
      <c r="J3" s="39"/>
      <c r="K3" s="40">
        <v>100</v>
      </c>
      <c r="L3" s="40">
        <f>K3*0.4</f>
        <v>40</v>
      </c>
      <c r="M3" s="39"/>
      <c r="N3" s="39"/>
      <c r="O3" s="40">
        <v>100</v>
      </c>
      <c r="P3" s="40">
        <f>O3*0.2</f>
        <v>20</v>
      </c>
      <c r="Q3" s="40">
        <f>H3+L3+P3</f>
        <v>100</v>
      </c>
    </row>
    <row r="4" spans="1:17" x14ac:dyDescent="0.25">
      <c r="A4" s="5"/>
      <c r="B4" s="34">
        <v>1</v>
      </c>
      <c r="C4" s="34" t="s">
        <v>118</v>
      </c>
      <c r="D4" s="38" t="s">
        <v>108</v>
      </c>
      <c r="E4" s="90">
        <v>719</v>
      </c>
      <c r="F4" s="90">
        <v>768</v>
      </c>
      <c r="G4" s="91">
        <f>E4/F4*100</f>
        <v>93.619791666666657</v>
      </c>
      <c r="H4" s="91">
        <f t="shared" ref="H4:H13" si="0">G4*0.4</f>
        <v>37.447916666666664</v>
      </c>
      <c r="I4" s="90">
        <v>725</v>
      </c>
      <c r="J4" s="90">
        <v>768</v>
      </c>
      <c r="K4" s="91">
        <f>I4/J4*100</f>
        <v>94.401041666666657</v>
      </c>
      <c r="L4" s="91">
        <f t="shared" ref="L4:L13" si="1">K4*0.4</f>
        <v>37.760416666666664</v>
      </c>
      <c r="M4" s="92">
        <v>732</v>
      </c>
      <c r="N4" s="92">
        <v>768</v>
      </c>
      <c r="O4" s="93">
        <v>95.2</v>
      </c>
      <c r="P4" s="93">
        <f t="shared" ref="P4:P13" si="2">O4*0.2</f>
        <v>19.040000000000003</v>
      </c>
      <c r="Q4" s="93">
        <f>H4+L4+P4</f>
        <v>94.248333333333335</v>
      </c>
    </row>
    <row r="5" spans="1:17" x14ac:dyDescent="0.25">
      <c r="A5" s="5"/>
      <c r="B5" s="34">
        <v>2</v>
      </c>
      <c r="C5" s="34" t="s">
        <v>107</v>
      </c>
      <c r="D5" s="38" t="s">
        <v>109</v>
      </c>
      <c r="E5" s="90">
        <v>451</v>
      </c>
      <c r="F5" s="90">
        <v>486</v>
      </c>
      <c r="G5" s="91">
        <f t="shared" ref="G5:G13" si="3">E5/F5*100</f>
        <v>92.798353909465021</v>
      </c>
      <c r="H5" s="91">
        <f t="shared" si="0"/>
        <v>37.119341563786008</v>
      </c>
      <c r="I5" s="90">
        <v>434</v>
      </c>
      <c r="J5" s="90">
        <v>486</v>
      </c>
      <c r="K5" s="91">
        <f t="shared" ref="K5:K13" si="4">I5/J5*100</f>
        <v>89.300411522633752</v>
      </c>
      <c r="L5" s="91">
        <f t="shared" si="1"/>
        <v>35.720164609053505</v>
      </c>
      <c r="M5" s="92">
        <v>445</v>
      </c>
      <c r="N5" s="92">
        <v>486</v>
      </c>
      <c r="O5" s="91">
        <f t="shared" ref="O5:O13" si="5">M5/N5*100</f>
        <v>91.563786008230451</v>
      </c>
      <c r="P5" s="91">
        <f t="shared" si="2"/>
        <v>18.31275720164609</v>
      </c>
      <c r="Q5" s="91">
        <f t="shared" ref="Q5:Q13" si="6">H5+L5+P5</f>
        <v>91.152263374485614</v>
      </c>
    </row>
    <row r="6" spans="1:17" x14ac:dyDescent="0.25">
      <c r="A6" s="5"/>
      <c r="B6" s="34">
        <v>3</v>
      </c>
      <c r="C6" s="34" t="s">
        <v>107</v>
      </c>
      <c r="D6" s="38" t="s">
        <v>110</v>
      </c>
      <c r="E6" s="90">
        <v>216</v>
      </c>
      <c r="F6" s="90">
        <v>221</v>
      </c>
      <c r="G6" s="91">
        <f t="shared" si="3"/>
        <v>97.737556561085967</v>
      </c>
      <c r="H6" s="91">
        <f t="shared" si="0"/>
        <v>39.095022624434392</v>
      </c>
      <c r="I6" s="90">
        <v>217</v>
      </c>
      <c r="J6" s="90">
        <v>221</v>
      </c>
      <c r="K6" s="91">
        <f t="shared" si="4"/>
        <v>98.19004524886877</v>
      </c>
      <c r="L6" s="91">
        <f t="shared" si="1"/>
        <v>39.276018099547514</v>
      </c>
      <c r="M6" s="92">
        <v>215</v>
      </c>
      <c r="N6" s="92">
        <v>221</v>
      </c>
      <c r="O6" s="91">
        <f t="shared" si="5"/>
        <v>97.285067873303163</v>
      </c>
      <c r="P6" s="91">
        <f t="shared" si="2"/>
        <v>19.457013574660635</v>
      </c>
      <c r="Q6" s="91">
        <f t="shared" si="6"/>
        <v>97.828054298642542</v>
      </c>
    </row>
    <row r="7" spans="1:17" x14ac:dyDescent="0.25">
      <c r="A7" s="5"/>
      <c r="B7" s="34">
        <v>4</v>
      </c>
      <c r="C7" s="34" t="s">
        <v>107</v>
      </c>
      <c r="D7" s="38" t="s">
        <v>111</v>
      </c>
      <c r="E7" s="90">
        <v>376</v>
      </c>
      <c r="F7" s="90">
        <v>444</v>
      </c>
      <c r="G7" s="91">
        <f t="shared" si="3"/>
        <v>84.684684684684683</v>
      </c>
      <c r="H7" s="91">
        <f t="shared" si="0"/>
        <v>33.873873873873876</v>
      </c>
      <c r="I7" s="90">
        <v>378</v>
      </c>
      <c r="J7" s="90">
        <v>444</v>
      </c>
      <c r="K7" s="91">
        <f t="shared" si="4"/>
        <v>85.13513513513513</v>
      </c>
      <c r="L7" s="91">
        <f t="shared" si="1"/>
        <v>34.054054054054056</v>
      </c>
      <c r="M7" s="92">
        <v>378</v>
      </c>
      <c r="N7" s="92">
        <v>444</v>
      </c>
      <c r="O7" s="91">
        <f t="shared" si="5"/>
        <v>85.13513513513513</v>
      </c>
      <c r="P7" s="91">
        <f t="shared" si="2"/>
        <v>17.027027027027028</v>
      </c>
      <c r="Q7" s="91">
        <f t="shared" si="6"/>
        <v>84.954954954954957</v>
      </c>
    </row>
    <row r="8" spans="1:17" x14ac:dyDescent="0.25">
      <c r="A8" s="5"/>
      <c r="B8" s="34">
        <v>5</v>
      </c>
      <c r="C8" s="34" t="s">
        <v>107</v>
      </c>
      <c r="D8" s="38" t="s">
        <v>112</v>
      </c>
      <c r="E8" s="90">
        <v>92</v>
      </c>
      <c r="F8" s="90">
        <v>95</v>
      </c>
      <c r="G8" s="91">
        <f t="shared" si="3"/>
        <v>96.84210526315789</v>
      </c>
      <c r="H8" s="91">
        <f t="shared" si="0"/>
        <v>38.736842105263158</v>
      </c>
      <c r="I8" s="90">
        <v>89</v>
      </c>
      <c r="J8" s="90">
        <v>95</v>
      </c>
      <c r="K8" s="93">
        <v>94</v>
      </c>
      <c r="L8" s="93">
        <f t="shared" si="1"/>
        <v>37.6</v>
      </c>
      <c r="M8" s="92">
        <v>92</v>
      </c>
      <c r="N8" s="92">
        <v>95</v>
      </c>
      <c r="O8" s="93">
        <v>97.2</v>
      </c>
      <c r="P8" s="93">
        <f t="shared" si="2"/>
        <v>19.440000000000001</v>
      </c>
      <c r="Q8" s="93">
        <f t="shared" si="6"/>
        <v>95.776842105263157</v>
      </c>
    </row>
    <row r="9" spans="1:17" x14ac:dyDescent="0.25">
      <c r="A9" s="5"/>
      <c r="B9" s="34">
        <v>6</v>
      </c>
      <c r="C9" s="34" t="s">
        <v>107</v>
      </c>
      <c r="D9" s="38" t="s">
        <v>113</v>
      </c>
      <c r="E9" s="90">
        <v>137</v>
      </c>
      <c r="F9" s="90">
        <v>139</v>
      </c>
      <c r="G9" s="93">
        <v>99.1</v>
      </c>
      <c r="H9" s="93">
        <f t="shared" si="0"/>
        <v>39.64</v>
      </c>
      <c r="I9" s="90">
        <v>136</v>
      </c>
      <c r="J9" s="90">
        <v>139</v>
      </c>
      <c r="K9" s="91">
        <f t="shared" si="4"/>
        <v>97.841726618705039</v>
      </c>
      <c r="L9" s="91">
        <f t="shared" si="1"/>
        <v>39.13669064748202</v>
      </c>
      <c r="M9" s="92">
        <v>133</v>
      </c>
      <c r="N9" s="92">
        <v>139</v>
      </c>
      <c r="O9" s="93">
        <v>96</v>
      </c>
      <c r="P9" s="93">
        <f t="shared" si="2"/>
        <v>19.200000000000003</v>
      </c>
      <c r="Q9" s="93">
        <f t="shared" si="6"/>
        <v>97.976690647482016</v>
      </c>
    </row>
    <row r="10" spans="1:17" x14ac:dyDescent="0.25">
      <c r="B10" s="34">
        <v>7</v>
      </c>
      <c r="C10" s="34" t="s">
        <v>107</v>
      </c>
      <c r="D10" s="38" t="s">
        <v>114</v>
      </c>
      <c r="E10" s="90">
        <v>114</v>
      </c>
      <c r="F10" s="90">
        <v>120</v>
      </c>
      <c r="G10" s="91">
        <f t="shared" si="3"/>
        <v>95</v>
      </c>
      <c r="H10" s="91">
        <f t="shared" si="0"/>
        <v>38</v>
      </c>
      <c r="I10" s="90">
        <v>117</v>
      </c>
      <c r="J10" s="90">
        <v>120</v>
      </c>
      <c r="K10" s="93">
        <v>97</v>
      </c>
      <c r="L10" s="93">
        <f t="shared" si="1"/>
        <v>38.800000000000004</v>
      </c>
      <c r="M10" s="90">
        <v>117</v>
      </c>
      <c r="N10" s="90">
        <v>120</v>
      </c>
      <c r="O10" s="93">
        <v>97</v>
      </c>
      <c r="P10" s="93">
        <f t="shared" si="2"/>
        <v>19.400000000000002</v>
      </c>
      <c r="Q10" s="93">
        <f t="shared" si="6"/>
        <v>96.200000000000017</v>
      </c>
    </row>
    <row r="11" spans="1:17" x14ac:dyDescent="0.25">
      <c r="B11" s="34">
        <v>8</v>
      </c>
      <c r="C11" s="34" t="s">
        <v>107</v>
      </c>
      <c r="D11" s="38" t="s">
        <v>115</v>
      </c>
      <c r="E11" s="90">
        <v>62</v>
      </c>
      <c r="F11" s="90">
        <v>72</v>
      </c>
      <c r="G11" s="91">
        <f t="shared" si="3"/>
        <v>86.111111111111114</v>
      </c>
      <c r="H11" s="91">
        <f t="shared" si="0"/>
        <v>34.44444444444445</v>
      </c>
      <c r="I11" s="90">
        <v>63</v>
      </c>
      <c r="J11" s="90">
        <v>72</v>
      </c>
      <c r="K11" s="93">
        <v>87</v>
      </c>
      <c r="L11" s="93">
        <f t="shared" si="1"/>
        <v>34.800000000000004</v>
      </c>
      <c r="M11" s="90">
        <v>64</v>
      </c>
      <c r="N11" s="90">
        <v>72</v>
      </c>
      <c r="O11" s="91">
        <f t="shared" si="5"/>
        <v>88.888888888888886</v>
      </c>
      <c r="P11" s="91">
        <f t="shared" si="2"/>
        <v>17.777777777777779</v>
      </c>
      <c r="Q11" s="93">
        <f t="shared" si="6"/>
        <v>87.02222222222224</v>
      </c>
    </row>
    <row r="12" spans="1:17" x14ac:dyDescent="0.25">
      <c r="B12" s="34">
        <v>9</v>
      </c>
      <c r="C12" s="34" t="s">
        <v>107</v>
      </c>
      <c r="D12" s="38" t="s">
        <v>116</v>
      </c>
      <c r="E12" s="90">
        <v>43</v>
      </c>
      <c r="F12" s="90">
        <v>43</v>
      </c>
      <c r="G12" s="91">
        <f t="shared" si="3"/>
        <v>100</v>
      </c>
      <c r="H12" s="91">
        <f t="shared" si="0"/>
        <v>40</v>
      </c>
      <c r="I12" s="90">
        <v>43</v>
      </c>
      <c r="J12" s="90">
        <v>43</v>
      </c>
      <c r="K12" s="91">
        <f t="shared" si="4"/>
        <v>100</v>
      </c>
      <c r="L12" s="91">
        <f t="shared" si="1"/>
        <v>40</v>
      </c>
      <c r="M12" s="90">
        <v>43</v>
      </c>
      <c r="N12" s="90">
        <v>43</v>
      </c>
      <c r="O12" s="91">
        <f t="shared" si="5"/>
        <v>100</v>
      </c>
      <c r="P12" s="91">
        <f t="shared" si="2"/>
        <v>20</v>
      </c>
      <c r="Q12" s="91">
        <f t="shared" si="6"/>
        <v>100</v>
      </c>
    </row>
    <row r="13" spans="1:17" x14ac:dyDescent="0.25">
      <c r="B13" s="34">
        <v>10</v>
      </c>
      <c r="C13" s="34" t="s">
        <v>119</v>
      </c>
      <c r="D13" s="38" t="s">
        <v>117</v>
      </c>
      <c r="E13" s="90">
        <v>65</v>
      </c>
      <c r="F13" s="90">
        <v>77</v>
      </c>
      <c r="G13" s="93">
        <v>84</v>
      </c>
      <c r="H13" s="93">
        <f t="shared" si="0"/>
        <v>33.6</v>
      </c>
      <c r="I13" s="90">
        <v>67</v>
      </c>
      <c r="J13" s="90">
        <v>77</v>
      </c>
      <c r="K13" s="91">
        <f t="shared" si="4"/>
        <v>87.012987012987011</v>
      </c>
      <c r="L13" s="91">
        <f t="shared" si="1"/>
        <v>34.805194805194809</v>
      </c>
      <c r="M13" s="90">
        <v>74</v>
      </c>
      <c r="N13" s="90">
        <v>77</v>
      </c>
      <c r="O13" s="91">
        <f t="shared" si="5"/>
        <v>96.103896103896105</v>
      </c>
      <c r="P13" s="91">
        <f t="shared" si="2"/>
        <v>19.220779220779221</v>
      </c>
      <c r="Q13" s="93">
        <f t="shared" si="6"/>
        <v>87.625974025974031</v>
      </c>
    </row>
  </sheetData>
  <mergeCells count="7">
    <mergeCell ref="I1:L1"/>
    <mergeCell ref="M1:P1"/>
    <mergeCell ref="Q1:Q2"/>
    <mergeCell ref="D1:D3"/>
    <mergeCell ref="B1:B3"/>
    <mergeCell ref="C1:C3"/>
    <mergeCell ref="E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V15"/>
  <sheetViews>
    <sheetView zoomScale="70" zoomScaleNormal="70" workbookViewId="0">
      <selection activeCell="Q19" sqref="Q19"/>
    </sheetView>
  </sheetViews>
  <sheetFormatPr defaultColWidth="23" defaultRowHeight="33" customHeight="1" x14ac:dyDescent="0.25"/>
  <cols>
    <col min="1" max="1" width="5.42578125" customWidth="1"/>
    <col min="2" max="2" width="19.140625" customWidth="1"/>
    <col min="3" max="3" width="46.5703125" customWidth="1"/>
    <col min="4" max="5" width="8.5703125" style="6" bestFit="1" customWidth="1"/>
    <col min="6" max="7" width="8.28515625" bestFit="1" customWidth="1"/>
    <col min="8" max="8" width="7.5703125" style="6" customWidth="1"/>
    <col min="9" max="9" width="7.28515625" style="6" customWidth="1"/>
    <col min="10" max="10" width="6" bestFit="1" customWidth="1"/>
    <col min="11" max="11" width="5" bestFit="1" customWidth="1"/>
    <col min="12" max="12" width="7.5703125" style="6" customWidth="1"/>
    <col min="13" max="13" width="6.5703125" style="6" customWidth="1"/>
    <col min="14" max="14" width="6" bestFit="1" customWidth="1"/>
    <col min="15" max="15" width="5.7109375" bestFit="1" customWidth="1"/>
    <col min="16" max="16" width="6" bestFit="1" customWidth="1"/>
  </cols>
  <sheetData>
    <row r="1" spans="1:22" ht="67.5" customHeight="1" x14ac:dyDescent="0.25">
      <c r="A1" s="97" t="s">
        <v>126</v>
      </c>
      <c r="B1" s="98" t="s">
        <v>81</v>
      </c>
      <c r="C1" s="99" t="s">
        <v>72</v>
      </c>
      <c r="D1" s="95" t="s">
        <v>73</v>
      </c>
      <c r="E1" s="95"/>
      <c r="F1" s="95"/>
      <c r="G1" s="95"/>
      <c r="H1" s="95" t="s">
        <v>75</v>
      </c>
      <c r="I1" s="95"/>
      <c r="J1" s="95"/>
      <c r="K1" s="95"/>
      <c r="L1" s="95" t="s">
        <v>77</v>
      </c>
      <c r="M1" s="95"/>
      <c r="N1" s="95"/>
      <c r="O1" s="95"/>
      <c r="P1" s="96" t="s">
        <v>17</v>
      </c>
    </row>
    <row r="2" spans="1:22" ht="204.75" customHeight="1" x14ac:dyDescent="0.25">
      <c r="A2" s="97"/>
      <c r="B2" s="98"/>
      <c r="C2" s="99"/>
      <c r="D2" s="41" t="s">
        <v>79</v>
      </c>
      <c r="E2" s="41" t="s">
        <v>9</v>
      </c>
      <c r="F2" s="42" t="s">
        <v>74</v>
      </c>
      <c r="G2" s="42" t="s">
        <v>121</v>
      </c>
      <c r="H2" s="41" t="s">
        <v>76</v>
      </c>
      <c r="I2" s="41" t="s">
        <v>9</v>
      </c>
      <c r="J2" s="42" t="s">
        <v>122</v>
      </c>
      <c r="K2" s="42" t="s">
        <v>123</v>
      </c>
      <c r="L2" s="41" t="s">
        <v>78</v>
      </c>
      <c r="M2" s="41" t="s">
        <v>9</v>
      </c>
      <c r="N2" s="43" t="s">
        <v>124</v>
      </c>
      <c r="O2" s="43" t="s">
        <v>125</v>
      </c>
      <c r="P2" s="96"/>
    </row>
    <row r="3" spans="1:22" ht="26.25" customHeight="1" x14ac:dyDescent="0.25">
      <c r="A3" s="97"/>
      <c r="B3" s="98"/>
      <c r="C3" s="99"/>
      <c r="D3" s="85"/>
      <c r="E3" s="85"/>
      <c r="F3" s="94">
        <v>100</v>
      </c>
      <c r="G3" s="94">
        <f>F3*0.3</f>
        <v>30</v>
      </c>
      <c r="H3" s="85"/>
      <c r="I3" s="85"/>
      <c r="J3" s="94">
        <v>100</v>
      </c>
      <c r="K3" s="94">
        <f>J3*0.2</f>
        <v>20</v>
      </c>
      <c r="L3" s="85"/>
      <c r="M3" s="85"/>
      <c r="N3" s="94">
        <v>100</v>
      </c>
      <c r="O3" s="94">
        <f>N3*0.5</f>
        <v>50</v>
      </c>
      <c r="P3" s="94">
        <f>G3+K3+O3</f>
        <v>100</v>
      </c>
    </row>
    <row r="4" spans="1:22" ht="23.25" customHeight="1" x14ac:dyDescent="0.25">
      <c r="A4" s="34">
        <v>1</v>
      </c>
      <c r="B4" s="34" t="s">
        <v>118</v>
      </c>
      <c r="C4" s="38" t="s">
        <v>108</v>
      </c>
      <c r="D4" s="85">
        <v>715</v>
      </c>
      <c r="E4" s="85">
        <v>768</v>
      </c>
      <c r="F4" s="86">
        <f>D4/E4*100</f>
        <v>93.098958333333343</v>
      </c>
      <c r="G4" s="86">
        <f>F4*0.3</f>
        <v>27.929687500000004</v>
      </c>
      <c r="H4" s="85">
        <v>707</v>
      </c>
      <c r="I4" s="85">
        <v>768</v>
      </c>
      <c r="J4" s="86">
        <f>H4/I4*100</f>
        <v>92.057291666666657</v>
      </c>
      <c r="K4" s="86">
        <f>J4*0.2</f>
        <v>18.411458333333332</v>
      </c>
      <c r="L4" s="87">
        <v>726</v>
      </c>
      <c r="M4" s="87">
        <v>768</v>
      </c>
      <c r="N4" s="88">
        <v>94</v>
      </c>
      <c r="O4" s="88">
        <f>N4*0.5</f>
        <v>47</v>
      </c>
      <c r="P4" s="88">
        <f>G4+K4+O4</f>
        <v>93.341145833333343</v>
      </c>
    </row>
    <row r="5" spans="1:22" ht="21" customHeight="1" x14ac:dyDescent="0.25">
      <c r="A5" s="34">
        <v>2</v>
      </c>
      <c r="B5" s="34" t="s">
        <v>107</v>
      </c>
      <c r="C5" s="105" t="s">
        <v>109</v>
      </c>
      <c r="D5" s="85">
        <v>450</v>
      </c>
      <c r="E5" s="85">
        <v>486</v>
      </c>
      <c r="F5" s="88">
        <v>93</v>
      </c>
      <c r="G5" s="88">
        <f t="shared" ref="G5:G13" si="0">F5*0.3</f>
        <v>27.9</v>
      </c>
      <c r="H5" s="85">
        <v>452</v>
      </c>
      <c r="I5" s="85">
        <v>486</v>
      </c>
      <c r="J5" s="86">
        <f t="shared" ref="J5:J13" si="1">H5/I5*100</f>
        <v>93.004115226337447</v>
      </c>
      <c r="K5" s="86">
        <f t="shared" ref="K5:K13" si="2">J5*0.2</f>
        <v>18.600823045267489</v>
      </c>
      <c r="L5" s="87">
        <v>455</v>
      </c>
      <c r="M5" s="87">
        <v>486</v>
      </c>
      <c r="N5" s="88">
        <v>94</v>
      </c>
      <c r="O5" s="88">
        <f t="shared" ref="O5:O13" si="3">N5*0.5</f>
        <v>47</v>
      </c>
      <c r="P5" s="88">
        <f t="shared" ref="P5:P13" si="4">G5+K5+O5</f>
        <v>93.500823045267481</v>
      </c>
    </row>
    <row r="6" spans="1:22" ht="23.25" customHeight="1" x14ac:dyDescent="0.25">
      <c r="A6" s="34">
        <v>3</v>
      </c>
      <c r="B6" s="34" t="s">
        <v>107</v>
      </c>
      <c r="C6" s="105" t="s">
        <v>110</v>
      </c>
      <c r="D6" s="85">
        <v>217</v>
      </c>
      <c r="E6" s="85">
        <v>221</v>
      </c>
      <c r="F6" s="88">
        <v>98</v>
      </c>
      <c r="G6" s="88">
        <f t="shared" si="0"/>
        <v>29.4</v>
      </c>
      <c r="H6" s="85">
        <v>215</v>
      </c>
      <c r="I6" s="85">
        <v>221</v>
      </c>
      <c r="J6" s="88">
        <v>97</v>
      </c>
      <c r="K6" s="88">
        <f t="shared" si="2"/>
        <v>19.400000000000002</v>
      </c>
      <c r="L6" s="87">
        <v>219</v>
      </c>
      <c r="M6" s="87">
        <v>221</v>
      </c>
      <c r="N6" s="86">
        <f t="shared" ref="N5:N13" si="5">L6/M6*100</f>
        <v>99.095022624434392</v>
      </c>
      <c r="O6" s="86">
        <f t="shared" si="3"/>
        <v>49.547511312217196</v>
      </c>
      <c r="P6" s="88">
        <f t="shared" si="4"/>
        <v>98.347511312217193</v>
      </c>
    </row>
    <row r="7" spans="1:22" ht="21.75" customHeight="1" x14ac:dyDescent="0.25">
      <c r="A7" s="34">
        <v>4</v>
      </c>
      <c r="B7" s="34" t="s">
        <v>107</v>
      </c>
      <c r="C7" s="105" t="s">
        <v>111</v>
      </c>
      <c r="D7" s="85">
        <v>377</v>
      </c>
      <c r="E7" s="85">
        <v>444</v>
      </c>
      <c r="F7" s="86">
        <f t="shared" ref="F5:F13" si="6">D7/E7*100</f>
        <v>84.909909909909913</v>
      </c>
      <c r="G7" s="86">
        <f t="shared" si="0"/>
        <v>25.472972972972972</v>
      </c>
      <c r="H7" s="85">
        <v>354</v>
      </c>
      <c r="I7" s="85">
        <v>444</v>
      </c>
      <c r="J7" s="88">
        <v>80</v>
      </c>
      <c r="K7" s="88">
        <f t="shared" si="2"/>
        <v>16</v>
      </c>
      <c r="L7" s="87">
        <v>395</v>
      </c>
      <c r="M7" s="87">
        <v>444</v>
      </c>
      <c r="N7" s="86">
        <f t="shared" si="5"/>
        <v>88.963963963963963</v>
      </c>
      <c r="O7" s="86">
        <f t="shared" si="3"/>
        <v>44.481981981981981</v>
      </c>
      <c r="P7" s="88">
        <f t="shared" si="4"/>
        <v>85.954954954954957</v>
      </c>
    </row>
    <row r="8" spans="1:22" ht="21.75" customHeight="1" x14ac:dyDescent="0.25">
      <c r="A8" s="34">
        <v>5</v>
      </c>
      <c r="B8" s="34" t="s">
        <v>107</v>
      </c>
      <c r="C8" s="105" t="s">
        <v>112</v>
      </c>
      <c r="D8" s="85">
        <v>88</v>
      </c>
      <c r="E8" s="85">
        <v>95</v>
      </c>
      <c r="F8" s="88">
        <v>93</v>
      </c>
      <c r="G8" s="88">
        <f t="shared" si="0"/>
        <v>27.9</v>
      </c>
      <c r="H8" s="85">
        <v>91</v>
      </c>
      <c r="I8" s="85">
        <v>95</v>
      </c>
      <c r="J8" s="86">
        <f t="shared" si="1"/>
        <v>95.78947368421052</v>
      </c>
      <c r="K8" s="86">
        <f t="shared" si="2"/>
        <v>19.157894736842106</v>
      </c>
      <c r="L8" s="87">
        <v>92</v>
      </c>
      <c r="M8" s="87">
        <v>95</v>
      </c>
      <c r="N8" s="88">
        <v>97.1</v>
      </c>
      <c r="O8" s="88">
        <f t="shared" si="3"/>
        <v>48.55</v>
      </c>
      <c r="P8" s="88">
        <f t="shared" si="4"/>
        <v>95.607894736842098</v>
      </c>
    </row>
    <row r="9" spans="1:22" ht="23.25" customHeight="1" x14ac:dyDescent="0.25">
      <c r="A9" s="34">
        <v>6</v>
      </c>
      <c r="B9" s="34" t="s">
        <v>107</v>
      </c>
      <c r="C9" s="105" t="s">
        <v>113</v>
      </c>
      <c r="D9" s="85">
        <v>135</v>
      </c>
      <c r="E9" s="85">
        <v>139</v>
      </c>
      <c r="F9" s="86">
        <f t="shared" si="6"/>
        <v>97.122302158273371</v>
      </c>
      <c r="G9" s="86">
        <f t="shared" si="0"/>
        <v>29.136690647482009</v>
      </c>
      <c r="H9" s="85">
        <v>136</v>
      </c>
      <c r="I9" s="85">
        <v>139</v>
      </c>
      <c r="J9" s="88">
        <v>98</v>
      </c>
      <c r="K9" s="88">
        <f t="shared" si="2"/>
        <v>19.600000000000001</v>
      </c>
      <c r="L9" s="87">
        <v>137</v>
      </c>
      <c r="M9" s="87">
        <v>139</v>
      </c>
      <c r="N9" s="88">
        <v>98.9</v>
      </c>
      <c r="O9" s="88">
        <f t="shared" si="3"/>
        <v>49.45</v>
      </c>
      <c r="P9" s="88">
        <f t="shared" si="4"/>
        <v>98.18669064748201</v>
      </c>
    </row>
    <row r="10" spans="1:22" ht="21" customHeight="1" x14ac:dyDescent="0.25">
      <c r="A10" s="34">
        <v>7</v>
      </c>
      <c r="B10" s="34" t="s">
        <v>107</v>
      </c>
      <c r="C10" s="105" t="s">
        <v>114</v>
      </c>
      <c r="D10" s="85">
        <v>104</v>
      </c>
      <c r="E10" s="85">
        <v>120</v>
      </c>
      <c r="F10" s="86">
        <f t="shared" si="6"/>
        <v>86.666666666666671</v>
      </c>
      <c r="G10" s="86">
        <f t="shared" si="0"/>
        <v>26</v>
      </c>
      <c r="H10" s="85">
        <v>102</v>
      </c>
      <c r="I10" s="85">
        <v>120</v>
      </c>
      <c r="J10" s="86">
        <f t="shared" si="1"/>
        <v>85</v>
      </c>
      <c r="K10" s="86">
        <f t="shared" si="2"/>
        <v>17</v>
      </c>
      <c r="L10" s="85">
        <v>113</v>
      </c>
      <c r="M10" s="85">
        <v>120</v>
      </c>
      <c r="N10" s="86">
        <f t="shared" si="5"/>
        <v>94.166666666666671</v>
      </c>
      <c r="O10" s="86">
        <f t="shared" si="3"/>
        <v>47.083333333333336</v>
      </c>
      <c r="P10" s="86">
        <f t="shared" si="4"/>
        <v>90.083333333333343</v>
      </c>
    </row>
    <row r="11" spans="1:22" ht="21.75" customHeight="1" x14ac:dyDescent="0.25">
      <c r="A11" s="34">
        <v>8</v>
      </c>
      <c r="B11" s="34" t="s">
        <v>107</v>
      </c>
      <c r="C11" s="38" t="s">
        <v>115</v>
      </c>
      <c r="D11" s="85">
        <v>61</v>
      </c>
      <c r="E11" s="85">
        <v>72</v>
      </c>
      <c r="F11" s="86">
        <f t="shared" si="6"/>
        <v>84.722222222222214</v>
      </c>
      <c r="G11" s="86">
        <f t="shared" si="0"/>
        <v>25.416666666666664</v>
      </c>
      <c r="H11" s="85">
        <v>59</v>
      </c>
      <c r="I11" s="85">
        <v>72</v>
      </c>
      <c r="J11" s="86">
        <f t="shared" si="1"/>
        <v>81.944444444444443</v>
      </c>
      <c r="K11" s="86">
        <f t="shared" si="2"/>
        <v>16.388888888888889</v>
      </c>
      <c r="L11" s="85">
        <v>63</v>
      </c>
      <c r="M11" s="85">
        <v>72</v>
      </c>
      <c r="N11" s="88">
        <v>87.1</v>
      </c>
      <c r="O11" s="88">
        <f t="shared" si="3"/>
        <v>43.55</v>
      </c>
      <c r="P11" s="88">
        <f t="shared" si="4"/>
        <v>85.355555555555554</v>
      </c>
    </row>
    <row r="12" spans="1:22" ht="21.75" customHeight="1" x14ac:dyDescent="0.25">
      <c r="A12" s="34">
        <v>9</v>
      </c>
      <c r="B12" s="34" t="s">
        <v>107</v>
      </c>
      <c r="C12" s="38" t="s">
        <v>116</v>
      </c>
      <c r="D12" s="85">
        <v>43</v>
      </c>
      <c r="E12" s="85">
        <v>43</v>
      </c>
      <c r="F12" s="86">
        <f t="shared" si="6"/>
        <v>100</v>
      </c>
      <c r="G12" s="86">
        <f t="shared" si="0"/>
        <v>30</v>
      </c>
      <c r="H12" s="85">
        <v>43</v>
      </c>
      <c r="I12" s="85">
        <v>43</v>
      </c>
      <c r="J12" s="86">
        <f t="shared" si="1"/>
        <v>100</v>
      </c>
      <c r="K12" s="86">
        <f t="shared" si="2"/>
        <v>20</v>
      </c>
      <c r="L12" s="85">
        <v>43</v>
      </c>
      <c r="M12" s="85">
        <v>43</v>
      </c>
      <c r="N12" s="86">
        <f t="shared" si="5"/>
        <v>100</v>
      </c>
      <c r="O12" s="86">
        <f t="shared" si="3"/>
        <v>50</v>
      </c>
      <c r="P12" s="86">
        <f t="shared" si="4"/>
        <v>100</v>
      </c>
    </row>
    <row r="13" spans="1:22" ht="23.25" customHeight="1" x14ac:dyDescent="0.25">
      <c r="A13" s="34">
        <v>10</v>
      </c>
      <c r="B13" s="34" t="s">
        <v>119</v>
      </c>
      <c r="C13" s="38" t="s">
        <v>117</v>
      </c>
      <c r="D13" s="85">
        <v>71</v>
      </c>
      <c r="E13" s="85">
        <v>77</v>
      </c>
      <c r="F13" s="88">
        <v>92.1</v>
      </c>
      <c r="G13" s="88">
        <f t="shared" si="0"/>
        <v>27.63</v>
      </c>
      <c r="H13" s="85">
        <v>68</v>
      </c>
      <c r="I13" s="85">
        <v>77</v>
      </c>
      <c r="J13" s="88">
        <v>88</v>
      </c>
      <c r="K13" s="88">
        <f t="shared" si="2"/>
        <v>17.600000000000001</v>
      </c>
      <c r="L13" s="85">
        <v>72</v>
      </c>
      <c r="M13" s="85">
        <v>77</v>
      </c>
      <c r="N13" s="88">
        <v>93</v>
      </c>
      <c r="O13" s="88">
        <f t="shared" si="3"/>
        <v>46.5</v>
      </c>
      <c r="P13" s="88">
        <f t="shared" si="4"/>
        <v>91.73</v>
      </c>
    </row>
    <row r="15" spans="1:22" ht="33" customHeight="1" x14ac:dyDescent="0.25">
      <c r="T15">
        <v>16.2</v>
      </c>
      <c r="U15">
        <v>49.6</v>
      </c>
      <c r="V15">
        <v>95.4</v>
      </c>
    </row>
  </sheetData>
  <mergeCells count="7">
    <mergeCell ref="L1:O1"/>
    <mergeCell ref="P1:P2"/>
    <mergeCell ref="A1:A3"/>
    <mergeCell ref="B1:B3"/>
    <mergeCell ref="C1:C3"/>
    <mergeCell ref="D1:G1"/>
    <mergeCell ref="H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W49"/>
  <sheetViews>
    <sheetView tabSelected="1" zoomScaleNormal="100" workbookViewId="0">
      <selection activeCell="O24" sqref="O24"/>
    </sheetView>
  </sheetViews>
  <sheetFormatPr defaultRowHeight="15" x14ac:dyDescent="0.25"/>
  <cols>
    <col min="1" max="1" width="10.42578125" style="6" customWidth="1"/>
    <col min="2" max="2" width="19.85546875" style="6" bestFit="1" customWidth="1"/>
    <col min="3" max="3" width="71.140625" style="6" customWidth="1"/>
    <col min="4" max="4" width="15.7109375" style="6" customWidth="1"/>
    <col min="5" max="5" width="9.140625" style="7"/>
    <col min="6" max="9" width="9.140625" style="8"/>
    <col min="10" max="13" width="9.140625" style="6"/>
    <col min="14" max="15" width="9.140625" style="7"/>
    <col min="16" max="16384" width="9.140625" style="6"/>
  </cols>
  <sheetData>
    <row r="1" spans="1:23" ht="57.75" customHeight="1" x14ac:dyDescent="0.25">
      <c r="A1" s="64" t="s">
        <v>80</v>
      </c>
      <c r="B1" s="64" t="s">
        <v>81</v>
      </c>
      <c r="C1" s="64" t="s">
        <v>72</v>
      </c>
      <c r="D1" s="64" t="s">
        <v>82</v>
      </c>
      <c r="E1" s="23" t="s">
        <v>95</v>
      </c>
      <c r="F1" s="23"/>
      <c r="G1" s="23"/>
      <c r="H1" s="23"/>
      <c r="I1" s="23" t="s">
        <v>83</v>
      </c>
      <c r="J1" s="23"/>
      <c r="K1" s="23"/>
      <c r="L1" s="23" t="s">
        <v>84</v>
      </c>
      <c r="M1" s="23"/>
      <c r="N1" s="23"/>
      <c r="O1" s="23"/>
      <c r="P1" s="23" t="s">
        <v>85</v>
      </c>
      <c r="Q1" s="23"/>
      <c r="R1" s="23"/>
      <c r="S1" s="23"/>
      <c r="T1" s="23" t="s">
        <v>86</v>
      </c>
      <c r="U1" s="23"/>
      <c r="V1" s="23"/>
      <c r="W1" s="23"/>
    </row>
    <row r="2" spans="1:23" x14ac:dyDescent="0.25">
      <c r="A2" s="64"/>
      <c r="B2" s="64"/>
      <c r="C2" s="64"/>
      <c r="D2" s="64"/>
      <c r="E2" s="12" t="s">
        <v>92</v>
      </c>
      <c r="F2" s="12" t="s">
        <v>93</v>
      </c>
      <c r="G2" s="12" t="s">
        <v>94</v>
      </c>
      <c r="H2" s="24" t="s">
        <v>87</v>
      </c>
      <c r="I2" s="12" t="s">
        <v>96</v>
      </c>
      <c r="J2" s="12" t="s">
        <v>97</v>
      </c>
      <c r="K2" s="24" t="s">
        <v>88</v>
      </c>
      <c r="L2" s="12" t="s">
        <v>98</v>
      </c>
      <c r="M2" s="12" t="s">
        <v>99</v>
      </c>
      <c r="N2" s="13" t="s">
        <v>100</v>
      </c>
      <c r="O2" s="25" t="s">
        <v>89</v>
      </c>
      <c r="P2" s="12" t="s">
        <v>101</v>
      </c>
      <c r="Q2" s="12" t="s">
        <v>102</v>
      </c>
      <c r="R2" s="12" t="s">
        <v>103</v>
      </c>
      <c r="S2" s="24" t="s">
        <v>90</v>
      </c>
      <c r="T2" s="12" t="s">
        <v>104</v>
      </c>
      <c r="U2" s="12" t="s">
        <v>105</v>
      </c>
      <c r="V2" s="12" t="s">
        <v>106</v>
      </c>
      <c r="W2" s="24" t="s">
        <v>91</v>
      </c>
    </row>
    <row r="3" spans="1:23" x14ac:dyDescent="0.25">
      <c r="A3" s="64"/>
      <c r="B3" s="64"/>
      <c r="C3" s="64"/>
      <c r="D3" s="64"/>
      <c r="E3" s="14">
        <v>30</v>
      </c>
      <c r="F3" s="15">
        <v>30</v>
      </c>
      <c r="G3" s="15">
        <v>40</v>
      </c>
      <c r="H3" s="15">
        <v>100</v>
      </c>
      <c r="I3" s="14">
        <v>50</v>
      </c>
      <c r="J3" s="15">
        <v>50</v>
      </c>
      <c r="K3" s="15">
        <v>100</v>
      </c>
      <c r="L3" s="14">
        <v>30</v>
      </c>
      <c r="M3" s="15">
        <v>40</v>
      </c>
      <c r="N3" s="13">
        <v>30</v>
      </c>
      <c r="O3" s="13">
        <v>100</v>
      </c>
      <c r="P3" s="14">
        <v>40</v>
      </c>
      <c r="Q3" s="15">
        <v>40</v>
      </c>
      <c r="R3" s="15">
        <v>20</v>
      </c>
      <c r="S3" s="15">
        <v>100</v>
      </c>
      <c r="T3" s="14">
        <v>30</v>
      </c>
      <c r="U3" s="15">
        <v>20</v>
      </c>
      <c r="V3" s="15">
        <v>50</v>
      </c>
      <c r="W3" s="15">
        <v>100</v>
      </c>
    </row>
    <row r="4" spans="1:23" x14ac:dyDescent="0.25">
      <c r="A4" s="16">
        <v>1</v>
      </c>
      <c r="B4" s="17" t="s">
        <v>118</v>
      </c>
      <c r="C4" s="17" t="s">
        <v>108</v>
      </c>
      <c r="D4" s="18">
        <f t="shared" ref="D4:D13" si="0">AVERAGE(H4,K4,O4,S4,W4)</f>
        <v>92.75774339274497</v>
      </c>
      <c r="E4" s="18">
        <f>'1ОиДинфоб'!G4</f>
        <v>26.2</v>
      </c>
      <c r="F4" s="19">
        <f>'1ОиДинфоб'!J4</f>
        <v>27</v>
      </c>
      <c r="G4" s="19">
        <f>'1ОиДинфоб'!P4</f>
        <v>37.53830029705815</v>
      </c>
      <c r="H4" s="18">
        <f t="shared" ref="H4:H13" si="1">E4+F4+G4</f>
        <v>90.738300297058146</v>
      </c>
      <c r="I4" s="19">
        <f>'2КомУслОц'!F5</f>
        <v>50</v>
      </c>
      <c r="J4" s="19">
        <f>'2КомУслОц'!J5</f>
        <v>47.4609375</v>
      </c>
      <c r="K4" s="19">
        <f t="shared" ref="K4:K13" si="2">I4+J4</f>
        <v>97.4609375</v>
      </c>
      <c r="L4" s="16">
        <f>'3УслДостИнвОц'!F4</f>
        <v>24</v>
      </c>
      <c r="M4" s="16">
        <f>'3УслДостИнвОц'!I4</f>
        <v>40</v>
      </c>
      <c r="N4" s="19">
        <f>'3УслДостИнвОц'!M4</f>
        <v>24</v>
      </c>
      <c r="O4" s="19">
        <f t="shared" ref="O4:O13" si="3">L4+M4+N4</f>
        <v>88</v>
      </c>
      <c r="P4" s="19">
        <f>'4ДобрВежл'!H4</f>
        <v>37.447916666666664</v>
      </c>
      <c r="Q4" s="19">
        <f>'4ДобрВежл'!L4</f>
        <v>37.760416666666664</v>
      </c>
      <c r="R4" s="18">
        <f>'4ДобрВежл'!P4</f>
        <v>19.040000000000003</v>
      </c>
      <c r="S4" s="18">
        <f t="shared" ref="S4:S13" si="4">SUM(P4:R4)</f>
        <v>94.248333333333335</v>
      </c>
      <c r="T4" s="19">
        <f>'5УдовлУсл'!G4</f>
        <v>27.929687500000004</v>
      </c>
      <c r="U4" s="19">
        <f>'5УдовлУсл'!K4</f>
        <v>18.411458333333332</v>
      </c>
      <c r="V4" s="18">
        <f>'5УдовлУсл'!O4</f>
        <v>47</v>
      </c>
      <c r="W4" s="18">
        <f t="shared" ref="W4:W13" si="5">SUM(T4:V4)</f>
        <v>93.341145833333343</v>
      </c>
    </row>
    <row r="5" spans="1:23" x14ac:dyDescent="0.25">
      <c r="A5" s="16">
        <v>2</v>
      </c>
      <c r="B5" s="17" t="s">
        <v>107</v>
      </c>
      <c r="C5" s="20" t="s">
        <v>116</v>
      </c>
      <c r="D5" s="18">
        <f t="shared" si="0"/>
        <v>89.7</v>
      </c>
      <c r="E5" s="18">
        <f>'1ОиДинфоб'!G12</f>
        <v>28.5</v>
      </c>
      <c r="F5" s="19">
        <f>'1ОиДинфоб'!J12</f>
        <v>27</v>
      </c>
      <c r="G5" s="19">
        <f>'1ОиДинфоб'!P12</f>
        <v>40</v>
      </c>
      <c r="H5" s="18">
        <f t="shared" si="1"/>
        <v>95.5</v>
      </c>
      <c r="I5" s="19">
        <f>'2КомУслОц'!F13</f>
        <v>50</v>
      </c>
      <c r="J5" s="18">
        <f>'2КомУслОц'!J13</f>
        <v>49</v>
      </c>
      <c r="K5" s="18">
        <f t="shared" si="2"/>
        <v>99</v>
      </c>
      <c r="L5" s="16">
        <f>'3УслДостИнвОц'!F12</f>
        <v>0</v>
      </c>
      <c r="M5" s="16">
        <f>'3УслДостИнвОц'!I12</f>
        <v>24</v>
      </c>
      <c r="N5" s="19">
        <f>'3УслДостИнвОц'!M12</f>
        <v>30</v>
      </c>
      <c r="O5" s="19">
        <f t="shared" si="3"/>
        <v>54</v>
      </c>
      <c r="P5" s="19">
        <f>'4ДобрВежл'!H12</f>
        <v>40</v>
      </c>
      <c r="Q5" s="19">
        <f>'4ДобрВежл'!L12</f>
        <v>40</v>
      </c>
      <c r="R5" s="19">
        <f>'4ДобрВежл'!P12</f>
        <v>20</v>
      </c>
      <c r="S5" s="19">
        <f t="shared" si="4"/>
        <v>100</v>
      </c>
      <c r="T5" s="19">
        <f>'5УдовлУсл'!G12</f>
        <v>30</v>
      </c>
      <c r="U5" s="19">
        <f>'5УдовлУсл'!K12</f>
        <v>20</v>
      </c>
      <c r="V5" s="19">
        <f>'5УдовлУсл'!O12</f>
        <v>50</v>
      </c>
      <c r="W5" s="19">
        <f t="shared" si="5"/>
        <v>100</v>
      </c>
    </row>
    <row r="6" spans="1:23" x14ac:dyDescent="0.25">
      <c r="A6" s="16">
        <v>3</v>
      </c>
      <c r="B6" s="17" t="s">
        <v>107</v>
      </c>
      <c r="C6" s="17" t="s">
        <v>113</v>
      </c>
      <c r="D6" s="18">
        <f t="shared" si="0"/>
        <v>88.36038579094739</v>
      </c>
      <c r="E6" s="18">
        <f>'1ОиДинфоб'!G9</f>
        <v>25</v>
      </c>
      <c r="F6" s="19">
        <f>'1ОиДинфоб'!J9</f>
        <v>30</v>
      </c>
      <c r="G6" s="19">
        <f>'1ОиДинфоб'!P9</f>
        <v>39.138547659772975</v>
      </c>
      <c r="H6" s="18">
        <f t="shared" si="1"/>
        <v>94.138547659772968</v>
      </c>
      <c r="I6" s="19">
        <f>'2КомУслОц'!F10</f>
        <v>50</v>
      </c>
      <c r="J6" s="18">
        <f>'2КомУслОц'!J10</f>
        <v>49.5</v>
      </c>
      <c r="K6" s="18">
        <f t="shared" si="2"/>
        <v>99.5</v>
      </c>
      <c r="L6" s="16">
        <f>'3УслДостИнвОц'!F9</f>
        <v>6</v>
      </c>
      <c r="M6" s="16">
        <f>'3УслДостИнвОц'!I9</f>
        <v>16</v>
      </c>
      <c r="N6" s="19">
        <f>'3УслДостИнвОц'!M9</f>
        <v>30</v>
      </c>
      <c r="O6" s="19">
        <f t="shared" si="3"/>
        <v>52</v>
      </c>
      <c r="P6" s="18">
        <f>'4ДобрВежл'!H9</f>
        <v>39.64</v>
      </c>
      <c r="Q6" s="19">
        <f>'4ДобрВежл'!L9</f>
        <v>39.13669064748202</v>
      </c>
      <c r="R6" s="18">
        <f>'4ДобрВежл'!P9</f>
        <v>19.200000000000003</v>
      </c>
      <c r="S6" s="18">
        <f t="shared" si="4"/>
        <v>97.976690647482016</v>
      </c>
      <c r="T6" s="19">
        <f>'5УдовлУсл'!G9</f>
        <v>29.136690647482009</v>
      </c>
      <c r="U6" s="18">
        <f>'5УдовлУсл'!K9</f>
        <v>19.600000000000001</v>
      </c>
      <c r="V6" s="18">
        <f>'5УдовлУсл'!O9</f>
        <v>49.45</v>
      </c>
      <c r="W6" s="18">
        <f t="shared" si="5"/>
        <v>98.18669064748201</v>
      </c>
    </row>
    <row r="7" spans="1:23" x14ac:dyDescent="0.25">
      <c r="A7" s="16">
        <v>4</v>
      </c>
      <c r="B7" s="17" t="s">
        <v>107</v>
      </c>
      <c r="C7" s="17" t="s">
        <v>109</v>
      </c>
      <c r="D7" s="18">
        <f t="shared" si="0"/>
        <v>88.298050123621834</v>
      </c>
      <c r="E7" s="18">
        <f>'1ОиДинфоб'!G5</f>
        <v>28.7</v>
      </c>
      <c r="F7" s="19">
        <f>'1ОиДинфоб'!J5</f>
        <v>30</v>
      </c>
      <c r="G7" s="19">
        <f>'1ОиДинфоб'!P5</f>
        <v>37.780021341213164</v>
      </c>
      <c r="H7" s="18">
        <f t="shared" si="1"/>
        <v>96.48002134121316</v>
      </c>
      <c r="I7" s="19">
        <f>'2КомУслОц'!F6</f>
        <v>50</v>
      </c>
      <c r="J7" s="18">
        <f>'2КомУслОц'!J6</f>
        <v>46.5</v>
      </c>
      <c r="K7" s="18">
        <f t="shared" si="2"/>
        <v>96.5</v>
      </c>
      <c r="L7" s="16">
        <f>'3УслДостИнвОц'!F5</f>
        <v>12</v>
      </c>
      <c r="M7" s="16">
        <f>'3УслДостИнвОц'!I5</f>
        <v>24</v>
      </c>
      <c r="N7" s="19">
        <f>'3УслДостИнвОц'!M5</f>
        <v>27.857142857142858</v>
      </c>
      <c r="O7" s="19">
        <f t="shared" si="3"/>
        <v>63.857142857142861</v>
      </c>
      <c r="P7" s="19">
        <f>'4ДобрВежл'!H5</f>
        <v>37.119341563786008</v>
      </c>
      <c r="Q7" s="19">
        <f>'4ДобрВежл'!L5</f>
        <v>35.720164609053505</v>
      </c>
      <c r="R7" s="19">
        <f>'4ДобрВежл'!P5</f>
        <v>18.31275720164609</v>
      </c>
      <c r="S7" s="19">
        <f t="shared" si="4"/>
        <v>91.152263374485614</v>
      </c>
      <c r="T7" s="18">
        <f>'5УдовлУсл'!G5</f>
        <v>27.9</v>
      </c>
      <c r="U7" s="19">
        <f>'5УдовлУсл'!K5</f>
        <v>18.600823045267489</v>
      </c>
      <c r="V7" s="18">
        <f>'5УдовлУсл'!O5</f>
        <v>47</v>
      </c>
      <c r="W7" s="18">
        <f t="shared" si="5"/>
        <v>93.500823045267481</v>
      </c>
    </row>
    <row r="8" spans="1:23" x14ac:dyDescent="0.25">
      <c r="A8" s="16">
        <v>5</v>
      </c>
      <c r="B8" s="17" t="s">
        <v>107</v>
      </c>
      <c r="C8" s="17" t="s">
        <v>110</v>
      </c>
      <c r="D8" s="18">
        <f t="shared" si="0"/>
        <v>86.120281778113821</v>
      </c>
      <c r="E8" s="18">
        <f>'1ОиДинфоб'!G6</f>
        <v>23.3</v>
      </c>
      <c r="F8" s="19">
        <f>'1ОиДинфоб'!J6</f>
        <v>27</v>
      </c>
      <c r="G8" s="19">
        <f>'1ОиДинфоб'!P6</f>
        <v>38.625843279709393</v>
      </c>
      <c r="H8" s="18">
        <f t="shared" si="1"/>
        <v>88.925843279709397</v>
      </c>
      <c r="I8" s="19">
        <f>'2КомУслОц'!F7</f>
        <v>50</v>
      </c>
      <c r="J8" s="18">
        <f>'2КомУслОц'!J7</f>
        <v>49.5</v>
      </c>
      <c r="K8" s="18">
        <f t="shared" si="2"/>
        <v>99.5</v>
      </c>
      <c r="L8" s="16">
        <f>'3УслДостИнвОц'!F6</f>
        <v>0</v>
      </c>
      <c r="M8" s="16">
        <f>'3УслДостИнвОц'!I6</f>
        <v>16</v>
      </c>
      <c r="N8" s="19">
        <f>'3УслДостИнвОц'!M6</f>
        <v>30</v>
      </c>
      <c r="O8" s="19">
        <f t="shared" si="3"/>
        <v>46</v>
      </c>
      <c r="P8" s="19">
        <f>'4ДобрВежл'!H6</f>
        <v>39.095022624434392</v>
      </c>
      <c r="Q8" s="19">
        <f>'4ДобрВежл'!L6</f>
        <v>39.276018099547514</v>
      </c>
      <c r="R8" s="19">
        <f>'4ДобрВежл'!P6</f>
        <v>19.457013574660635</v>
      </c>
      <c r="S8" s="19">
        <f t="shared" si="4"/>
        <v>97.828054298642542</v>
      </c>
      <c r="T8" s="18">
        <f>'5УдовлУсл'!G6</f>
        <v>29.4</v>
      </c>
      <c r="U8" s="18">
        <f>'5УдовлУсл'!K6</f>
        <v>19.400000000000002</v>
      </c>
      <c r="V8" s="19">
        <f>'5УдовлУсл'!O6</f>
        <v>49.547511312217196</v>
      </c>
      <c r="W8" s="18">
        <f t="shared" si="5"/>
        <v>98.347511312217193</v>
      </c>
    </row>
    <row r="9" spans="1:23" ht="16.5" customHeight="1" x14ac:dyDescent="0.25">
      <c r="A9" s="16">
        <v>6</v>
      </c>
      <c r="B9" s="17" t="s">
        <v>107</v>
      </c>
      <c r="C9" s="22" t="s">
        <v>111</v>
      </c>
      <c r="D9" s="18">
        <f t="shared" si="0"/>
        <v>83.706068411425548</v>
      </c>
      <c r="E9" s="19">
        <f>'1ОиДинфоб'!G7</f>
        <v>27.1875</v>
      </c>
      <c r="F9" s="19">
        <f>'1ОиДинфоб'!J7</f>
        <v>30</v>
      </c>
      <c r="G9" s="19">
        <f>'1ОиДинфоб'!P7</f>
        <v>35.356009070294789</v>
      </c>
      <c r="H9" s="19">
        <f t="shared" si="1"/>
        <v>92.543509070294789</v>
      </c>
      <c r="I9" s="19">
        <f>'2КомУслОц'!F8</f>
        <v>50</v>
      </c>
      <c r="J9" s="18">
        <f>'2КомУслОц'!J8</f>
        <v>40</v>
      </c>
      <c r="K9" s="18">
        <f t="shared" si="2"/>
        <v>90</v>
      </c>
      <c r="L9" s="16">
        <f>'3УслДостИнвОц'!F7</f>
        <v>18</v>
      </c>
      <c r="M9" s="16">
        <f>'3УслДостИнвОц'!I7</f>
        <v>24</v>
      </c>
      <c r="N9" s="19">
        <f>'3УслДостИнвОц'!M7</f>
        <v>23.07692307692308</v>
      </c>
      <c r="O9" s="19">
        <f t="shared" si="3"/>
        <v>65.07692307692308</v>
      </c>
      <c r="P9" s="19">
        <f>'4ДобрВежл'!H7</f>
        <v>33.873873873873876</v>
      </c>
      <c r="Q9" s="19">
        <f>'4ДобрВежл'!L7</f>
        <v>34.054054054054056</v>
      </c>
      <c r="R9" s="19">
        <f>'4ДобрВежл'!P7</f>
        <v>17.027027027027028</v>
      </c>
      <c r="S9" s="19">
        <f t="shared" si="4"/>
        <v>84.954954954954957</v>
      </c>
      <c r="T9" s="19">
        <f>'5УдовлУсл'!G7</f>
        <v>25.472972972972972</v>
      </c>
      <c r="U9" s="18">
        <f>'5УдовлУсл'!K7</f>
        <v>16</v>
      </c>
      <c r="V9" s="19">
        <f>'5УдовлУсл'!O7</f>
        <v>44.481981981981981</v>
      </c>
      <c r="W9" s="18">
        <f t="shared" si="5"/>
        <v>85.954954954954957</v>
      </c>
    </row>
    <row r="10" spans="1:23" x14ac:dyDescent="0.25">
      <c r="A10" s="16">
        <v>7</v>
      </c>
      <c r="B10" s="17" t="s">
        <v>107</v>
      </c>
      <c r="C10" s="17" t="s">
        <v>112</v>
      </c>
      <c r="D10" s="18">
        <f t="shared" si="0"/>
        <v>83.316947368421054</v>
      </c>
      <c r="E10" s="18">
        <f>'1ОиДинфоб'!G8</f>
        <v>27.9</v>
      </c>
      <c r="F10" s="19">
        <f>'1ОиДинфоб'!J8</f>
        <v>27</v>
      </c>
      <c r="G10" s="18">
        <f>'1ОиДинфоб'!P8</f>
        <v>39.299999999999997</v>
      </c>
      <c r="H10" s="18">
        <f t="shared" si="1"/>
        <v>94.199999999999989</v>
      </c>
      <c r="I10" s="19">
        <f>'2КомУслОц'!F9</f>
        <v>50</v>
      </c>
      <c r="J10" s="18">
        <f>'2КомУслОц'!J9</f>
        <v>49</v>
      </c>
      <c r="K10" s="18">
        <f t="shared" si="2"/>
        <v>99</v>
      </c>
      <c r="L10" s="16">
        <f>'3УслДостИнвОц'!F8</f>
        <v>0</v>
      </c>
      <c r="M10" s="16">
        <f>'3УслДостИнвОц'!I8</f>
        <v>8</v>
      </c>
      <c r="N10" s="19">
        <f>'3УслДостИнвОц'!M8</f>
        <v>24</v>
      </c>
      <c r="O10" s="19">
        <f t="shared" si="3"/>
        <v>32</v>
      </c>
      <c r="P10" s="19">
        <f>'4ДобрВежл'!H8</f>
        <v>38.736842105263158</v>
      </c>
      <c r="Q10" s="18">
        <f>'4ДобрВежл'!L8</f>
        <v>37.6</v>
      </c>
      <c r="R10" s="18">
        <f>'4ДобрВежл'!P8</f>
        <v>19.440000000000001</v>
      </c>
      <c r="S10" s="18">
        <f t="shared" si="4"/>
        <v>95.776842105263157</v>
      </c>
      <c r="T10" s="18">
        <f>'5УдовлУсл'!G8</f>
        <v>27.9</v>
      </c>
      <c r="U10" s="19">
        <f>'5УдовлУсл'!K8</f>
        <v>19.157894736842106</v>
      </c>
      <c r="V10" s="18">
        <f>'5УдовлУсл'!O8</f>
        <v>48.55</v>
      </c>
      <c r="W10" s="18">
        <f t="shared" si="5"/>
        <v>95.607894736842098</v>
      </c>
    </row>
    <row r="11" spans="1:23" x14ac:dyDescent="0.25">
      <c r="A11" s="16">
        <v>8</v>
      </c>
      <c r="B11" s="17" t="s">
        <v>119</v>
      </c>
      <c r="C11" s="17" t="s">
        <v>117</v>
      </c>
      <c r="D11" s="18">
        <f>AVERAGE(H11,K11,O11,S11,W11)</f>
        <v>82.862642173615853</v>
      </c>
      <c r="E11" s="19">
        <f>'1ОиДинфоб'!G13</f>
        <v>27.062499999999996</v>
      </c>
      <c r="F11" s="19">
        <f>'1ОиДинфоб'!J13</f>
        <v>30</v>
      </c>
      <c r="G11" s="19">
        <f>'1ОиДинфоб'!P13</f>
        <v>35.394736842105267</v>
      </c>
      <c r="H11" s="19">
        <f>E11+F11+G11</f>
        <v>92.45723684210526</v>
      </c>
      <c r="I11" s="19">
        <f>'2КомУслОц'!F14</f>
        <v>50</v>
      </c>
      <c r="J11" s="18">
        <f>'2КомУслОц'!J14</f>
        <v>48.5</v>
      </c>
      <c r="K11" s="18">
        <f>I11+J11</f>
        <v>98.5</v>
      </c>
      <c r="L11" s="16">
        <f>'3УслДостИнвОц'!F13</f>
        <v>6</v>
      </c>
      <c r="M11" s="21">
        <f>'3УслДостИнвОц'!I13</f>
        <v>8</v>
      </c>
      <c r="N11" s="19">
        <f>'3УслДостИнвОц'!M13</f>
        <v>30</v>
      </c>
      <c r="O11" s="18">
        <f>L11+M11+N11</f>
        <v>44</v>
      </c>
      <c r="P11" s="18">
        <f>'4ДобрВежл'!H13</f>
        <v>33.6</v>
      </c>
      <c r="Q11" s="19">
        <f>'4ДобрВежл'!L13</f>
        <v>34.805194805194809</v>
      </c>
      <c r="R11" s="19">
        <f>'4ДобрВежл'!P13</f>
        <v>19.220779220779221</v>
      </c>
      <c r="S11" s="18">
        <f>SUM(P11:R11)</f>
        <v>87.625974025974031</v>
      </c>
      <c r="T11" s="18">
        <f>'5УдовлУсл'!G13</f>
        <v>27.63</v>
      </c>
      <c r="U11" s="18">
        <f>'5УдовлУсл'!K13</f>
        <v>17.600000000000001</v>
      </c>
      <c r="V11" s="18">
        <f>'5УдовлУсл'!O13</f>
        <v>46.5</v>
      </c>
      <c r="W11" s="18">
        <f>SUM(T11:V11)</f>
        <v>91.73</v>
      </c>
    </row>
    <row r="12" spans="1:23" x14ac:dyDescent="0.25">
      <c r="A12" s="16">
        <v>9</v>
      </c>
      <c r="B12" s="17" t="s">
        <v>107</v>
      </c>
      <c r="C12" s="20" t="s">
        <v>115</v>
      </c>
      <c r="D12" s="18">
        <f t="shared" si="0"/>
        <v>79.214901960784317</v>
      </c>
      <c r="E12" s="18">
        <f>'1ОиДинфоб'!G11</f>
        <v>22.7</v>
      </c>
      <c r="F12" s="19">
        <f>'1ОиДинфоб'!J11</f>
        <v>30</v>
      </c>
      <c r="G12" s="19">
        <f>'1ОиДинфоб'!P11</f>
        <v>38.496732026143789</v>
      </c>
      <c r="H12" s="18">
        <f t="shared" si="1"/>
        <v>91.196732026143792</v>
      </c>
      <c r="I12" s="19">
        <f>'2КомУслОц'!F12</f>
        <v>50</v>
      </c>
      <c r="J12" s="18">
        <f>'2КомУслОц'!J12</f>
        <v>44.5</v>
      </c>
      <c r="K12" s="18">
        <f t="shared" si="2"/>
        <v>94.5</v>
      </c>
      <c r="L12" s="16">
        <f>'3УслДостИнвОц'!F11</f>
        <v>0</v>
      </c>
      <c r="M12" s="16">
        <f>'3УслДостИнвОц'!I11</f>
        <v>8</v>
      </c>
      <c r="N12" s="19">
        <f>'3УслДостИнвОц'!M11</f>
        <v>30</v>
      </c>
      <c r="O12" s="19">
        <f t="shared" si="3"/>
        <v>38</v>
      </c>
      <c r="P12" s="19">
        <f>'4ДобрВежл'!H11</f>
        <v>34.44444444444445</v>
      </c>
      <c r="Q12" s="18">
        <f>'4ДобрВежл'!L11</f>
        <v>34.800000000000004</v>
      </c>
      <c r="R12" s="19">
        <f>'4ДобрВежл'!P11</f>
        <v>17.777777777777779</v>
      </c>
      <c r="S12" s="18">
        <f t="shared" si="4"/>
        <v>87.02222222222224</v>
      </c>
      <c r="T12" s="19">
        <f>'5УдовлУсл'!G11</f>
        <v>25.416666666666664</v>
      </c>
      <c r="U12" s="19">
        <f>'5УдовлУсл'!K11</f>
        <v>16.388888888888889</v>
      </c>
      <c r="V12" s="18">
        <f>'5УдовлУсл'!O11</f>
        <v>43.55</v>
      </c>
      <c r="W12" s="18">
        <f t="shared" si="5"/>
        <v>85.355555555555554</v>
      </c>
    </row>
    <row r="13" spans="1:23" x14ac:dyDescent="0.25">
      <c r="A13" s="16">
        <v>10</v>
      </c>
      <c r="B13" s="17" t="s">
        <v>107</v>
      </c>
      <c r="C13" s="17" t="s">
        <v>114</v>
      </c>
      <c r="D13" s="18">
        <f t="shared" si="0"/>
        <v>77.070855855855868</v>
      </c>
      <c r="E13" s="19">
        <f>'1ОиДинфоб'!G10</f>
        <v>16.570945945945947</v>
      </c>
      <c r="F13" s="19">
        <f>'1ОиДинфоб'!J10</f>
        <v>27</v>
      </c>
      <c r="G13" s="18">
        <f>'1ОиДинфоб'!P10</f>
        <v>38</v>
      </c>
      <c r="H13" s="18">
        <f t="shared" si="1"/>
        <v>81.570945945945951</v>
      </c>
      <c r="I13" s="19">
        <f>'2КомУслОц'!F11</f>
        <v>50</v>
      </c>
      <c r="J13" s="18">
        <f>'2КомУслОц'!J11</f>
        <v>41.5</v>
      </c>
      <c r="K13" s="18">
        <f t="shared" si="2"/>
        <v>91.5</v>
      </c>
      <c r="L13" s="16">
        <f>'3УслДостИнвОц'!F10</f>
        <v>18</v>
      </c>
      <c r="M13" s="16">
        <f>'3УслДостИнвОц'!I10</f>
        <v>8</v>
      </c>
      <c r="N13" s="19">
        <f>'3УслДостИнвОц'!M10</f>
        <v>0</v>
      </c>
      <c r="O13" s="19">
        <f t="shared" si="3"/>
        <v>26</v>
      </c>
      <c r="P13" s="19">
        <f>'4ДобрВежл'!H10</f>
        <v>38</v>
      </c>
      <c r="Q13" s="18">
        <f>'4ДобрВежл'!L10</f>
        <v>38.800000000000004</v>
      </c>
      <c r="R13" s="18">
        <f>'4ДобрВежл'!P10</f>
        <v>19.400000000000002</v>
      </c>
      <c r="S13" s="18">
        <f t="shared" si="4"/>
        <v>96.200000000000017</v>
      </c>
      <c r="T13" s="19">
        <f>'5УдовлУсл'!G10</f>
        <v>26</v>
      </c>
      <c r="U13" s="19">
        <f>'5УдовлУсл'!K10</f>
        <v>17</v>
      </c>
      <c r="V13" s="19">
        <f>'5УдовлУсл'!O10</f>
        <v>47.083333333333336</v>
      </c>
      <c r="W13" s="19">
        <f t="shared" si="5"/>
        <v>90.083333333333343</v>
      </c>
    </row>
    <row r="17" spans="1:15" x14ac:dyDescent="0.25">
      <c r="E17" s="8"/>
      <c r="F17" s="6"/>
      <c r="G17" s="7"/>
      <c r="H17" s="6"/>
      <c r="I17" s="6"/>
      <c r="N17" s="6"/>
      <c r="O17" s="6"/>
    </row>
    <row r="18" spans="1:15" ht="42.75" x14ac:dyDescent="0.25">
      <c r="A18" s="65" t="s">
        <v>80</v>
      </c>
      <c r="B18" s="65" t="s">
        <v>81</v>
      </c>
      <c r="C18" s="65" t="s">
        <v>72</v>
      </c>
      <c r="D18" s="29" t="s">
        <v>82</v>
      </c>
      <c r="E18" s="30" t="s">
        <v>87</v>
      </c>
      <c r="F18" s="31" t="s">
        <v>88</v>
      </c>
      <c r="G18" s="32" t="s">
        <v>89</v>
      </c>
      <c r="H18" s="31" t="s">
        <v>90</v>
      </c>
      <c r="I18" s="31" t="s">
        <v>91</v>
      </c>
      <c r="N18" s="6"/>
      <c r="O18" s="6"/>
    </row>
    <row r="19" spans="1:15" x14ac:dyDescent="0.25">
      <c r="A19" s="16">
        <v>1</v>
      </c>
      <c r="B19" s="17" t="s">
        <v>118</v>
      </c>
      <c r="C19" s="20" t="s">
        <v>108</v>
      </c>
      <c r="D19" s="27">
        <v>92.75774339274497</v>
      </c>
      <c r="E19" s="27">
        <v>90.738300297058146</v>
      </c>
      <c r="F19" s="28">
        <v>97.4609375</v>
      </c>
      <c r="G19" s="28">
        <v>88</v>
      </c>
      <c r="H19" s="27">
        <v>94.248333333333335</v>
      </c>
      <c r="I19" s="27">
        <v>93.341145833333343</v>
      </c>
      <c r="N19" s="6"/>
      <c r="O19" s="6"/>
    </row>
    <row r="20" spans="1:15" x14ac:dyDescent="0.25">
      <c r="A20" s="16">
        <v>2</v>
      </c>
      <c r="B20" s="17" t="s">
        <v>107</v>
      </c>
      <c r="C20" s="20" t="s">
        <v>116</v>
      </c>
      <c r="D20" s="27">
        <v>89.7</v>
      </c>
      <c r="E20" s="27">
        <v>95.5</v>
      </c>
      <c r="F20" s="27">
        <v>99</v>
      </c>
      <c r="G20" s="28">
        <v>54</v>
      </c>
      <c r="H20" s="28">
        <v>100</v>
      </c>
      <c r="I20" s="28">
        <v>100</v>
      </c>
      <c r="N20" s="6"/>
      <c r="O20" s="6"/>
    </row>
    <row r="21" spans="1:15" x14ac:dyDescent="0.25">
      <c r="A21" s="16">
        <v>3</v>
      </c>
      <c r="B21" s="17" t="s">
        <v>107</v>
      </c>
      <c r="C21" s="20" t="s">
        <v>113</v>
      </c>
      <c r="D21" s="27">
        <v>88.36038579094739</v>
      </c>
      <c r="E21" s="27">
        <v>94.138547659772968</v>
      </c>
      <c r="F21" s="27">
        <v>99.5</v>
      </c>
      <c r="G21" s="28">
        <v>52</v>
      </c>
      <c r="H21" s="27">
        <v>97.976690647482016</v>
      </c>
      <c r="I21" s="27">
        <v>98.18669064748201</v>
      </c>
      <c r="N21" s="6"/>
      <c r="O21" s="6"/>
    </row>
    <row r="22" spans="1:15" x14ac:dyDescent="0.25">
      <c r="A22" s="16">
        <v>4</v>
      </c>
      <c r="B22" s="17" t="s">
        <v>107</v>
      </c>
      <c r="C22" s="20" t="s">
        <v>109</v>
      </c>
      <c r="D22" s="27">
        <v>88.298050123621834</v>
      </c>
      <c r="E22" s="27">
        <v>96.48002134121316</v>
      </c>
      <c r="F22" s="27">
        <v>96.5</v>
      </c>
      <c r="G22" s="28">
        <v>63.857142857142861</v>
      </c>
      <c r="H22" s="28">
        <v>91.152263374485614</v>
      </c>
      <c r="I22" s="27">
        <v>93.500823045267481</v>
      </c>
      <c r="N22" s="6"/>
      <c r="O22" s="6"/>
    </row>
    <row r="23" spans="1:15" x14ac:dyDescent="0.25">
      <c r="A23" s="16">
        <v>5</v>
      </c>
      <c r="B23" s="17" t="s">
        <v>107</v>
      </c>
      <c r="C23" s="20" t="s">
        <v>110</v>
      </c>
      <c r="D23" s="27">
        <v>86.120281778113821</v>
      </c>
      <c r="E23" s="27">
        <v>88.925843279709397</v>
      </c>
      <c r="F23" s="27">
        <v>99.5</v>
      </c>
      <c r="G23" s="28">
        <v>46</v>
      </c>
      <c r="H23" s="28">
        <v>97.828054298642542</v>
      </c>
      <c r="I23" s="27">
        <v>98.347511312217193</v>
      </c>
      <c r="N23" s="6"/>
      <c r="O23" s="6"/>
    </row>
    <row r="24" spans="1:15" x14ac:dyDescent="0.25">
      <c r="A24" s="16">
        <v>6</v>
      </c>
      <c r="B24" s="17" t="s">
        <v>107</v>
      </c>
      <c r="C24" s="104" t="s">
        <v>111</v>
      </c>
      <c r="D24" s="27">
        <v>83.706068411425548</v>
      </c>
      <c r="E24" s="28">
        <v>92.543509070294789</v>
      </c>
      <c r="F24" s="27">
        <v>90</v>
      </c>
      <c r="G24" s="28">
        <v>65.07692307692308</v>
      </c>
      <c r="H24" s="28">
        <v>84.954954954954957</v>
      </c>
      <c r="I24" s="27">
        <v>85.954954954954957</v>
      </c>
      <c r="N24" s="6"/>
      <c r="O24" s="6"/>
    </row>
    <row r="25" spans="1:15" x14ac:dyDescent="0.25">
      <c r="A25" s="16">
        <v>7</v>
      </c>
      <c r="B25" s="17" t="s">
        <v>107</v>
      </c>
      <c r="C25" s="20" t="s">
        <v>112</v>
      </c>
      <c r="D25" s="27">
        <v>83.316947368421054</v>
      </c>
      <c r="E25" s="27">
        <v>94.199999999999989</v>
      </c>
      <c r="F25" s="27">
        <v>99</v>
      </c>
      <c r="G25" s="28">
        <v>32</v>
      </c>
      <c r="H25" s="27">
        <v>95.776842105263157</v>
      </c>
      <c r="I25" s="27">
        <v>95.607894736842098</v>
      </c>
      <c r="N25" s="6"/>
      <c r="O25" s="6"/>
    </row>
    <row r="26" spans="1:15" x14ac:dyDescent="0.25">
      <c r="A26" s="16">
        <v>8</v>
      </c>
      <c r="B26" s="17" t="s">
        <v>119</v>
      </c>
      <c r="C26" s="20" t="s">
        <v>117</v>
      </c>
      <c r="D26" s="27">
        <v>82.862642173615853</v>
      </c>
      <c r="E26" s="28">
        <v>92.45723684210526</v>
      </c>
      <c r="F26" s="27">
        <v>98.5</v>
      </c>
      <c r="G26" s="27">
        <v>44</v>
      </c>
      <c r="H26" s="27">
        <v>87.625974025974031</v>
      </c>
      <c r="I26" s="27">
        <v>91.73</v>
      </c>
      <c r="N26" s="6"/>
      <c r="O26" s="6"/>
    </row>
    <row r="27" spans="1:15" x14ac:dyDescent="0.25">
      <c r="A27" s="16">
        <v>9</v>
      </c>
      <c r="B27" s="17" t="s">
        <v>107</v>
      </c>
      <c r="C27" s="20" t="s">
        <v>115</v>
      </c>
      <c r="D27" s="27">
        <v>79.214901960784317</v>
      </c>
      <c r="E27" s="27">
        <v>91.196732026143792</v>
      </c>
      <c r="F27" s="27">
        <v>94.5</v>
      </c>
      <c r="G27" s="28">
        <v>38</v>
      </c>
      <c r="H27" s="27">
        <v>87.02222222222224</v>
      </c>
      <c r="I27" s="27">
        <v>85.355555555555554</v>
      </c>
      <c r="N27" s="6"/>
      <c r="O27" s="6"/>
    </row>
    <row r="28" spans="1:15" x14ac:dyDescent="0.25">
      <c r="A28" s="16">
        <v>10</v>
      </c>
      <c r="B28" s="17" t="s">
        <v>107</v>
      </c>
      <c r="C28" s="20" t="s">
        <v>114</v>
      </c>
      <c r="D28" s="27">
        <v>77.070855855855868</v>
      </c>
      <c r="E28" s="27">
        <v>81.570945945945951</v>
      </c>
      <c r="F28" s="27">
        <v>91.5</v>
      </c>
      <c r="G28" s="28">
        <v>26</v>
      </c>
      <c r="H28" s="27">
        <v>96.200000000000017</v>
      </c>
      <c r="I28" s="28">
        <v>90.083333333333343</v>
      </c>
      <c r="N28" s="6"/>
      <c r="O28" s="6"/>
    </row>
    <row r="29" spans="1:15" x14ac:dyDescent="0.25">
      <c r="A29" s="33" t="s">
        <v>120</v>
      </c>
      <c r="B29" s="33"/>
      <c r="C29" s="33"/>
      <c r="D29" s="28">
        <f>AVERAGE(D19:D28)</f>
        <v>85.140787685553079</v>
      </c>
      <c r="E29" s="28">
        <f t="shared" ref="E29:I29" si="6">AVERAGE(E19:E28)</f>
        <v>91.775113646224341</v>
      </c>
      <c r="F29" s="28">
        <f t="shared" si="6"/>
        <v>96.546093749999997</v>
      </c>
      <c r="G29" s="28">
        <f t="shared" si="6"/>
        <v>50.893406593406596</v>
      </c>
      <c r="H29" s="28">
        <f t="shared" si="6"/>
        <v>93.278533496235795</v>
      </c>
      <c r="I29" s="28">
        <f t="shared" si="6"/>
        <v>93.210790941898594</v>
      </c>
    </row>
    <row r="31" spans="1:15" x14ac:dyDescent="0.25">
      <c r="C31" s="7"/>
    </row>
    <row r="32" spans="1:15" x14ac:dyDescent="0.25">
      <c r="C32" s="7"/>
    </row>
    <row r="33" spans="2:5" x14ac:dyDescent="0.25">
      <c r="C33" s="7"/>
    </row>
    <row r="34" spans="2:5" x14ac:dyDescent="0.25">
      <c r="C34" s="7"/>
    </row>
    <row r="35" spans="2:5" x14ac:dyDescent="0.25">
      <c r="C35" s="7"/>
    </row>
    <row r="36" spans="2:5" x14ac:dyDescent="0.25">
      <c r="C36" s="7"/>
      <c r="E36" s="6"/>
    </row>
    <row r="40" spans="2:5" x14ac:dyDescent="0.25">
      <c r="B40" s="9"/>
      <c r="C40" s="7"/>
    </row>
    <row r="41" spans="2:5" x14ac:dyDescent="0.25">
      <c r="B41" s="9"/>
      <c r="C41" s="7"/>
    </row>
    <row r="42" spans="2:5" x14ac:dyDescent="0.25">
      <c r="B42" s="9"/>
      <c r="C42" s="7"/>
    </row>
    <row r="43" spans="2:5" x14ac:dyDescent="0.25">
      <c r="B43" s="9"/>
      <c r="C43" s="10"/>
    </row>
    <row r="44" spans="2:5" x14ac:dyDescent="0.25">
      <c r="B44" s="9"/>
      <c r="C44" s="7"/>
    </row>
    <row r="46" spans="2:5" x14ac:dyDescent="0.25">
      <c r="C46" s="7"/>
    </row>
    <row r="47" spans="2:5" x14ac:dyDescent="0.25">
      <c r="C47" s="7"/>
    </row>
    <row r="48" spans="2:5" x14ac:dyDescent="0.25">
      <c r="C48" s="7"/>
    </row>
    <row r="49" spans="3:3" x14ac:dyDescent="0.25">
      <c r="C49" s="7"/>
    </row>
  </sheetData>
  <sortState ref="B6:W13">
    <sortCondition descending="1" ref="D4:D13"/>
  </sortState>
  <mergeCells count="10">
    <mergeCell ref="A29:C29"/>
    <mergeCell ref="L1:O1"/>
    <mergeCell ref="P1:S1"/>
    <mergeCell ref="T1:W1"/>
    <mergeCell ref="E1:H1"/>
    <mergeCell ref="A1:A3"/>
    <mergeCell ref="B1:B3"/>
    <mergeCell ref="C1:C3"/>
    <mergeCell ref="D1:D3"/>
    <mergeCell ref="I1:K1"/>
  </mergeCells>
  <conditionalFormatting sqref="D19:G28">
    <cfRule type="cellIs" dxfId="0" priority="1" operator="equal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1ОиДинфоб (2)</vt:lpstr>
      <vt:lpstr>1ОиДинфоб</vt:lpstr>
      <vt:lpstr>2КомфУслНал</vt:lpstr>
      <vt:lpstr>2КомУслОц</vt:lpstr>
      <vt:lpstr>3УслДостИнвНал</vt:lpstr>
      <vt:lpstr>3УслДостИнвОц</vt:lpstr>
      <vt:lpstr>4ДобрВежл</vt:lpstr>
      <vt:lpstr>5УдовлУсл</vt:lpstr>
      <vt:lpstr>Интегр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Надежда Владимировна Попова</cp:lastModifiedBy>
  <dcterms:created xsi:type="dcterms:W3CDTF">2020-11-30T08:45:25Z</dcterms:created>
  <dcterms:modified xsi:type="dcterms:W3CDTF">2021-01-12T08:51:12Z</dcterms:modified>
</cp:coreProperties>
</file>